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Accounting Dep't Files\13. FY 2025-26\2. FY2025-26 Budget\PIE &amp; PMG\Proposed budgets to Board Relations Team\"/>
    </mc:Choice>
  </mc:AlternateContent>
  <xr:revisionPtr revIDLastSave="0" documentId="13_ncr:1_{FE5C2B9C-30C1-4744-8B09-76D99E51E768}" xr6:coauthVersionLast="36" xr6:coauthVersionMax="47" xr10:uidLastSave="{00000000-0000-0000-0000-000000000000}"/>
  <bookViews>
    <workbookView showVerticalScroll="0" xWindow="0" yWindow="0" windowWidth="16440" windowHeight="7320" tabRatio="803" xr2:uid="{00000000-000D-0000-FFFF-FFFF00000000}"/>
  </bookViews>
  <sheets>
    <sheet name="FY25-26 Budget" sheetId="5" r:id="rId1"/>
    <sheet name="Step 3 - FY23 M.O. Est Bonus" sheetId="17" state="hidden" r:id="rId2"/>
    <sheet name="Step 3 - FY23 M.O. Estimate  " sheetId="9" state="hidden" r:id="rId3"/>
    <sheet name="Special Distribution" sheetId="6"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'FY25-26 Budget'!$B$11:$Q$113</definedName>
    <definedName name="A1bAcct" localSheetId="1">[1]Options!#REF!</definedName>
    <definedName name="A1bAcct">[1]Options!#REF!</definedName>
    <definedName name="A1bDept" localSheetId="1">[1]Options!#REF!</definedName>
    <definedName name="A1bDept">[1]Options!#REF!</definedName>
    <definedName name="A1cAcct" localSheetId="1">[1]Options!#REF!</definedName>
    <definedName name="A1cAcct">[1]Options!#REF!</definedName>
    <definedName name="A1cDept" localSheetId="1">[1]Options!#REF!</definedName>
    <definedName name="A1cDept">[1]Options!#REF!</definedName>
    <definedName name="A1dAcct" localSheetId="1">[1]Options!#REF!</definedName>
    <definedName name="A1dAcct">[1]Options!#REF!</definedName>
    <definedName name="A1dDept" localSheetId="1">[1]Options!#REF!</definedName>
    <definedName name="A1dDept">[1]Options!#REF!</definedName>
    <definedName name="A1eAcct" localSheetId="1">[1]Options!#REF!</definedName>
    <definedName name="A1eAcct">[1]Options!#REF!</definedName>
    <definedName name="A1eDept" localSheetId="1">[1]Options!#REF!</definedName>
    <definedName name="A1eDept">[1]Options!#REF!</definedName>
    <definedName name="A1fAcct" localSheetId="1">[1]Options!#REF!</definedName>
    <definedName name="A1fAcct">[1]Options!#REF!</definedName>
    <definedName name="A1fDept" localSheetId="1">[1]Options!#REF!</definedName>
    <definedName name="A1fDept">[1]Options!#REF!</definedName>
    <definedName name="A1gAcct" localSheetId="1">[1]Options!#REF!</definedName>
    <definedName name="A1gAcct">[1]Options!#REF!</definedName>
    <definedName name="A1gDept" localSheetId="1">[1]Options!#REF!</definedName>
    <definedName name="A1gDept">[1]Options!#REF!</definedName>
    <definedName name="A1hAcct" localSheetId="1">[1]Options!#REF!</definedName>
    <definedName name="A1hAcct">[1]Options!#REF!</definedName>
    <definedName name="A1hDept" localSheetId="1">[1]Options!#REF!</definedName>
    <definedName name="A1hDept">[1]Options!#REF!</definedName>
    <definedName name="A1iAcct" localSheetId="1">[1]Options!#REF!</definedName>
    <definedName name="A1iAcct">[1]Options!#REF!</definedName>
    <definedName name="A1iDept" localSheetId="1">[1]Options!#REF!</definedName>
    <definedName name="A1iDept">[1]Options!#REF!</definedName>
    <definedName name="A1jAcct" localSheetId="1">[1]Options!#REF!</definedName>
    <definedName name="A1jAcct">[1]Options!#REF!</definedName>
    <definedName name="A1jDept" localSheetId="1">[1]Options!#REF!</definedName>
    <definedName name="A1jDept">[1]Options!#REF!</definedName>
    <definedName name="AvgFilter" localSheetId="1">[2]Options!#REF!</definedName>
    <definedName name="AvgFilter">[2]Options!#REF!</definedName>
    <definedName name="B1a1Acct" localSheetId="1">[1]Options!#REF!</definedName>
    <definedName name="B1a1Acct">[1]Options!#REF!</definedName>
    <definedName name="B1a1Acct1" localSheetId="1">[1]Options!#REF!</definedName>
    <definedName name="B1a1Acct1">[1]Options!#REF!</definedName>
    <definedName name="B1a1Acct2" localSheetId="1">[1]Options!#REF!</definedName>
    <definedName name="B1a1Acct2">[1]Options!#REF!</definedName>
    <definedName name="B1a1Dept" localSheetId="1">[1]Options!#REF!</definedName>
    <definedName name="B1a1Dept">[1]Options!#REF!</definedName>
    <definedName name="B1a1Dept1" localSheetId="1">[1]Options!#REF!</definedName>
    <definedName name="B1a1Dept1">[1]Options!#REF!</definedName>
    <definedName name="B1a1Dept2" localSheetId="1">[1]Options!#REF!</definedName>
    <definedName name="B1a1Dept2">[1]Options!#REF!</definedName>
    <definedName name="B1a2Acct" localSheetId="1">[1]Options!#REF!</definedName>
    <definedName name="B1a2Acct">[1]Options!#REF!</definedName>
    <definedName name="B1a2Dept" localSheetId="1">[1]Options!#REF!</definedName>
    <definedName name="B1a2Dept">[1]Options!#REF!</definedName>
    <definedName name="B1bAcct" localSheetId="1">[1]Options!#REF!</definedName>
    <definedName name="B1bAcct">[1]Options!#REF!</definedName>
    <definedName name="B1bAcct1" localSheetId="1">[1]Options!#REF!</definedName>
    <definedName name="B1bAcct1">[1]Options!#REF!</definedName>
    <definedName name="B1bAcct2" localSheetId="1">[1]Options!#REF!</definedName>
    <definedName name="B1bAcct2">[1]Options!#REF!</definedName>
    <definedName name="B1bDept" localSheetId="1">[1]Options!#REF!</definedName>
    <definedName name="B1bDept">[1]Options!#REF!</definedName>
    <definedName name="B1bDept1" localSheetId="1">[1]Options!#REF!</definedName>
    <definedName name="B1bDept1">[1]Options!#REF!</definedName>
    <definedName name="B1bDept2" localSheetId="1">[1]Options!#REF!</definedName>
    <definedName name="B1bDept2">[1]Options!#REF!</definedName>
    <definedName name="B1c1Acct" localSheetId="1">[1]Options!#REF!</definedName>
    <definedName name="B1c1Acct">[1]Options!#REF!</definedName>
    <definedName name="B1c1Acct1" localSheetId="1">[1]Options!#REF!</definedName>
    <definedName name="B1c1Acct1">[1]Options!#REF!</definedName>
    <definedName name="B1c1Dept" localSheetId="1">[1]Options!#REF!</definedName>
    <definedName name="B1c1Dept">[1]Options!#REF!</definedName>
    <definedName name="B1c1Dept1" localSheetId="1">[1]Options!#REF!</definedName>
    <definedName name="B1c1Dept1">[1]Options!#REF!</definedName>
    <definedName name="B1c2Acct" localSheetId="1">[1]Options!#REF!</definedName>
    <definedName name="B1c2Acct">[1]Options!#REF!</definedName>
    <definedName name="B1c2Dept" localSheetId="1">[1]Options!#REF!</definedName>
    <definedName name="B1c2Dept">[1]Options!#REF!</definedName>
    <definedName name="B1c3Acct" localSheetId="1">[1]Options!#REF!</definedName>
    <definedName name="B1c3Acct">[1]Options!#REF!</definedName>
    <definedName name="B1c3Acct1" localSheetId="1">[1]Options!#REF!</definedName>
    <definedName name="B1c3Acct1">[1]Options!#REF!</definedName>
    <definedName name="B1c3Acct2" localSheetId="1">[1]Options!#REF!</definedName>
    <definedName name="B1c3Acct2">[1]Options!#REF!</definedName>
    <definedName name="B1c3Acct3" localSheetId="1">[1]Options!#REF!</definedName>
    <definedName name="B1c3Acct3">[1]Options!#REF!</definedName>
    <definedName name="B1c3Acct4" localSheetId="1">[1]Options!#REF!</definedName>
    <definedName name="B1c3Acct4">[1]Options!#REF!</definedName>
    <definedName name="B1c3Acct5" localSheetId="1">[1]Options!#REF!</definedName>
    <definedName name="B1c3Acct5">[1]Options!#REF!</definedName>
    <definedName name="B1c3Dept" localSheetId="1">[1]Options!#REF!</definedName>
    <definedName name="B1c3Dept">[1]Options!#REF!</definedName>
    <definedName name="B1c3Dept1" localSheetId="1">[1]Options!#REF!</definedName>
    <definedName name="B1c3Dept1">[1]Options!#REF!</definedName>
    <definedName name="B1c3Dept2" localSheetId="1">[1]Options!#REF!</definedName>
    <definedName name="B1c3Dept2">[1]Options!#REF!</definedName>
    <definedName name="B1c3Dept3" localSheetId="1">[1]Options!#REF!</definedName>
    <definedName name="B1c3Dept3">[1]Options!#REF!</definedName>
    <definedName name="B1c3Dept4" localSheetId="1">[1]Options!#REF!</definedName>
    <definedName name="B1c3Dept4">[1]Options!#REF!</definedName>
    <definedName name="B1c3Dept5" localSheetId="1">[1]Options!#REF!</definedName>
    <definedName name="B1c3Dept5">[1]Options!#REF!</definedName>
    <definedName name="B2a2Acct" localSheetId="1">[1]Options!#REF!</definedName>
    <definedName name="B2a2Acct">[1]Options!#REF!</definedName>
    <definedName name="B2a2Dept" localSheetId="1">[1]Options!#REF!</definedName>
    <definedName name="B2a2Dept">[1]Options!#REF!</definedName>
    <definedName name="B2bAcct" localSheetId="1">[1]Options!#REF!</definedName>
    <definedName name="B2bAcct">[1]Options!#REF!</definedName>
    <definedName name="B2bDept" localSheetId="1">[1]Options!#REF!</definedName>
    <definedName name="B2bDept">[1]Options!#REF!</definedName>
    <definedName name="B2cAcct" localSheetId="1">[1]Options!#REF!</definedName>
    <definedName name="B2cAcct">[1]Options!#REF!</definedName>
    <definedName name="B2cAcct1" localSheetId="1">[1]Options!#REF!</definedName>
    <definedName name="B2cAcct1">[1]Options!#REF!</definedName>
    <definedName name="B2cAcct2" localSheetId="1">[1]Options!#REF!</definedName>
    <definedName name="B2cAcct2">[1]Options!#REF!</definedName>
    <definedName name="B2cAcct3" localSheetId="1">[1]Options!#REF!</definedName>
    <definedName name="B2cAcct3">[1]Options!#REF!</definedName>
    <definedName name="B2cDept" localSheetId="1">[1]Options!#REF!</definedName>
    <definedName name="B2cDept">[1]Options!#REF!</definedName>
    <definedName name="B2cDept1" localSheetId="1">[1]Options!#REF!</definedName>
    <definedName name="B2cDept1">[1]Options!#REF!</definedName>
    <definedName name="B2cDept2" localSheetId="1">[1]Options!#REF!</definedName>
    <definedName name="B2cDept2">[1]Options!#REF!</definedName>
    <definedName name="B2cDept3" localSheetId="1">[1]Options!#REF!</definedName>
    <definedName name="B2cDept3">[1]Options!#REF!</definedName>
    <definedName name="B2dAcct" localSheetId="1">[1]Options!#REF!</definedName>
    <definedName name="B2dAcct">[1]Options!#REF!</definedName>
    <definedName name="B2dDept" localSheetId="1">[1]Options!#REF!</definedName>
    <definedName name="B2dDept">[1]Options!#REF!</definedName>
    <definedName name="B3a1Acct" localSheetId="1">[1]Options!#REF!</definedName>
    <definedName name="B3a1Acct">[1]Options!#REF!</definedName>
    <definedName name="B3a1Dept" localSheetId="1">[1]Options!#REF!</definedName>
    <definedName name="B3a1Dept">[1]Options!#REF!</definedName>
    <definedName name="B3a2Acct" localSheetId="1">[1]Options!#REF!</definedName>
    <definedName name="B3a2Acct">[1]Options!#REF!</definedName>
    <definedName name="B3a2Acct1" localSheetId="1">[1]Options!#REF!</definedName>
    <definedName name="B3a2Acct1">[1]Options!#REF!</definedName>
    <definedName name="B3a2Acct2" localSheetId="1">[1]Options!#REF!</definedName>
    <definedName name="B3a2Acct2">[1]Options!#REF!</definedName>
    <definedName name="B3a2Dept" localSheetId="1">[1]Options!#REF!</definedName>
    <definedName name="B3a2Dept">[1]Options!#REF!</definedName>
    <definedName name="B3a2Dept1" localSheetId="1">[1]Options!#REF!</definedName>
    <definedName name="B3a2Dept1">[1]Options!#REF!</definedName>
    <definedName name="B3a2Dept2" localSheetId="1">[1]Options!#REF!</definedName>
    <definedName name="B3a2Dept2">[1]Options!#REF!</definedName>
    <definedName name="B3bAcct" localSheetId="1">[1]Options!#REF!</definedName>
    <definedName name="B3bAcct">[1]Options!#REF!</definedName>
    <definedName name="B3bDept" localSheetId="1">[1]Options!#REF!</definedName>
    <definedName name="B3bDept">[1]Options!#REF!</definedName>
    <definedName name="B3c1Acct" localSheetId="1">[1]Options!#REF!</definedName>
    <definedName name="B3c1Acct">[1]Options!#REF!</definedName>
    <definedName name="B3c1Acct1" localSheetId="1">[1]Options!#REF!</definedName>
    <definedName name="B3c1Acct1">[1]Options!#REF!</definedName>
    <definedName name="B3c1Dept" localSheetId="1">[1]Options!#REF!</definedName>
    <definedName name="B3c1Dept">[1]Options!#REF!</definedName>
    <definedName name="B3c1Dept1" localSheetId="1">[1]Options!#REF!</definedName>
    <definedName name="B3c1Dept1">[1]Options!#REF!</definedName>
    <definedName name="B3c2Acct" localSheetId="1">[1]Options!#REF!</definedName>
    <definedName name="B3c2Acct">[1]Options!#REF!</definedName>
    <definedName name="B3c2Acct1" localSheetId="1">[1]Options!#REF!</definedName>
    <definedName name="B3c2Acct1">[1]Options!#REF!</definedName>
    <definedName name="B3c2Dept" localSheetId="1">[1]Options!#REF!</definedName>
    <definedName name="B3c2Dept">[1]Options!#REF!</definedName>
    <definedName name="B3c2Dept1" localSheetId="1">[1]Options!#REF!</definedName>
    <definedName name="B3c2Dept1">[1]Options!#REF!</definedName>
    <definedName name="B3c3Acct" localSheetId="1">[1]Options!#REF!</definedName>
    <definedName name="B3c3Acct">[1]Options!#REF!</definedName>
    <definedName name="B3c3Acct1" localSheetId="1">[1]Options!#REF!</definedName>
    <definedName name="B3c3Acct1">[1]Options!#REF!</definedName>
    <definedName name="B3c3Acct2" localSheetId="1">[1]Options!#REF!</definedName>
    <definedName name="B3c3Acct2">[1]Options!#REF!</definedName>
    <definedName name="B3c3Acct3" localSheetId="1">[1]Options!#REF!</definedName>
    <definedName name="B3c3Acct3">[1]Options!#REF!</definedName>
    <definedName name="B3c3Acct4" localSheetId="1">[1]Options!#REF!</definedName>
    <definedName name="B3c3Acct4">[1]Options!#REF!</definedName>
    <definedName name="B3c3Acct5" localSheetId="1">[1]Options!#REF!</definedName>
    <definedName name="B3c3Acct5">[1]Options!#REF!</definedName>
    <definedName name="B3c3Acct6" localSheetId="1">[1]Options!#REF!</definedName>
    <definedName name="B3c3Acct6">[1]Options!#REF!</definedName>
    <definedName name="B3c3Dept" localSheetId="1">[1]Options!#REF!</definedName>
    <definedName name="B3c3Dept">[1]Options!#REF!</definedName>
    <definedName name="B3c3Dept1" localSheetId="1">[1]Options!#REF!</definedName>
    <definedName name="B3c3Dept1">[1]Options!#REF!</definedName>
    <definedName name="B3c3Dept2" localSheetId="1">[1]Options!#REF!</definedName>
    <definedName name="B3c3Dept2">[1]Options!#REF!</definedName>
    <definedName name="B3c3Dept3" localSheetId="1">[1]Options!#REF!</definedName>
    <definedName name="B3c3Dept3">[1]Options!#REF!</definedName>
    <definedName name="B3c3Dept4" localSheetId="1">[1]Options!#REF!</definedName>
    <definedName name="B3c3Dept4">[1]Options!#REF!</definedName>
    <definedName name="B3c3Dept5" localSheetId="1">[1]Options!#REF!</definedName>
    <definedName name="B3c3Dept5">[1]Options!#REF!</definedName>
    <definedName name="B3c3Dept6" localSheetId="1">[1]Options!#REF!</definedName>
    <definedName name="B3c3Dept6">[1]Options!#REF!</definedName>
    <definedName name="budget_name">[3]Options!$C$9</definedName>
    <definedName name="BudgetFilter" localSheetId="1">#REF!</definedName>
    <definedName name="BudgetFilter">#REF!</definedName>
    <definedName name="BudgetName" localSheetId="1">#REF!</definedName>
    <definedName name="BudgetName">#REF!</definedName>
    <definedName name="date_cm_end">[3]Options!$C$12</definedName>
    <definedName name="date_cy_start">[3]Options!$C$18</definedName>
    <definedName name="date_py_end">[3]Options!$C$21</definedName>
    <definedName name="date_py_start">[3]Options!$C$20</definedName>
    <definedName name="date_range_cm">[3]Options!$C$23</definedName>
    <definedName name="date_range_ytd">[3]Options!$C$28</definedName>
    <definedName name="DateFilter" localSheetId="1">#REF!</definedName>
    <definedName name="DateFilter">#REF!</definedName>
    <definedName name="DateFilterAct">[1]Options!$C$6</definedName>
    <definedName name="DateFilterBud">[1]Options!$C$10</definedName>
    <definedName name="DateToYearEnd">[4]Options!$C$9</definedName>
    <definedName name="DateYTD">[4]Options!$C$6</definedName>
    <definedName name="DeprecAcct" localSheetId="1">#REF!</definedName>
    <definedName name="DeprecAcct">#REF!</definedName>
    <definedName name="dfasdfas" localSheetId="1">[5]Options!#REF!</definedName>
    <definedName name="dfasdfas">[5]Options!#REF!</definedName>
    <definedName name="Events_Acct_Filter" localSheetId="1">#REF!</definedName>
    <definedName name="Events_Acct_Filter">#REF!</definedName>
    <definedName name="FAPurchased" localSheetId="1">#REF!</definedName>
    <definedName name="FAPurchased">#REF!</definedName>
    <definedName name="FC">[6]Options!$C$30</definedName>
    <definedName name="fdsfsa" localSheetId="1">[5]Options!#REF!</definedName>
    <definedName name="fdsfsa">[5]Options!#REF!</definedName>
    <definedName name="FundFilter">[7]Options!$C$13</definedName>
    <definedName name="GL_Acct_Filter" localSheetId="1">#REF!</definedName>
    <definedName name="GL_Acct_Filter">#REF!</definedName>
    <definedName name="inc_fc_ytd_9dot" localSheetId="1">#REF!</definedName>
    <definedName name="inc_fc_ytd_9dot">#REF!</definedName>
    <definedName name="inc_fc_ytd_bp" localSheetId="1">#REF!</definedName>
    <definedName name="inc_fc_ytd_bp">#REF!</definedName>
    <definedName name="inc_fc_ytd_bpii" localSheetId="1">#REF!</definedName>
    <definedName name="inc_fc_ytd_bpii">#REF!</definedName>
    <definedName name="inc_fc_ytd_cap" localSheetId="1">#REF!</definedName>
    <definedName name="inc_fc_ytd_cap">#REF!</definedName>
    <definedName name="inc_fc_ytd_edi" localSheetId="1">#REF!</definedName>
    <definedName name="inc_fc_ytd_edi">#REF!</definedName>
    <definedName name="inc_fc_ytd_ems" localSheetId="1">#REF!</definedName>
    <definedName name="inc_fc_ytd_ems">#REF!</definedName>
    <definedName name="inc_fc_ytd_emsii" localSheetId="1">#REF!</definedName>
    <definedName name="inc_fc_ytd_emsii">#REF!</definedName>
    <definedName name="inc_fc_ytd_emsiii" localSheetId="1">#REF!</definedName>
    <definedName name="inc_fc_ytd_emsiii">#REF!</definedName>
    <definedName name="inc_fc_ytd_fre" localSheetId="1">#REF!</definedName>
    <definedName name="inc_fc_ytd_fre">#REF!</definedName>
    <definedName name="inc_fc_ytd_her" localSheetId="1">#REF!</definedName>
    <definedName name="inc_fc_ytd_her">#REF!</definedName>
    <definedName name="inc_fc_ytd_lup" localSheetId="1">#REF!</definedName>
    <definedName name="inc_fc_ytd_lup">#REF!</definedName>
    <definedName name="inc_fc_ytd_pse" localSheetId="1">#REF!</definedName>
    <definedName name="inc_fc_ytd_pse">#REF!</definedName>
    <definedName name="inc_fc_ytd_wsh" localSheetId="1">#REF!</definedName>
    <definedName name="inc_fc_ytd_wsh">#REF!</definedName>
    <definedName name="LastYear" localSheetId="1">[7]Options!#REF!</definedName>
    <definedName name="LastYear">[7]Options!#REF!</definedName>
    <definedName name="_xlnm.Print_Area" localSheetId="1">'Step 3 - FY23 M.O. Est Bonus'!$A$1:$K$49</definedName>
    <definedName name="_xlnm.Print_Area" localSheetId="2">'Step 3 - FY23 M.O. Estimate  '!$A$1:$K$49</definedName>
    <definedName name="_xlnm.Print_Titles" localSheetId="0">'FY25-26 Budget'!$10:$11</definedName>
    <definedName name="Rev_Acct_Filter" localSheetId="1">#REF!</definedName>
    <definedName name="Rev_Acct_Filter">#REF!</definedName>
    <definedName name="Suppl_Acct_Filter" localSheetId="1">#REF!</definedName>
    <definedName name="Suppl_Acct_Filter">#REF!</definedName>
    <definedName name="TransType" localSheetId="1">[7]Options!#REF!</definedName>
    <definedName name="TransType">[7]Options!#REF!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0" i="5" l="1"/>
  <c r="O14" i="5" l="1"/>
  <c r="H19" i="17" l="1"/>
  <c r="I17" i="9" l="1"/>
  <c r="I17" i="17" l="1"/>
  <c r="H43" i="17" l="1"/>
  <c r="I21" i="17"/>
  <c r="J16" i="17"/>
  <c r="I16" i="17" s="1"/>
  <c r="H11" i="17"/>
  <c r="H33" i="17" s="1"/>
  <c r="I33" i="17" s="1"/>
  <c r="I11" i="17" l="1"/>
  <c r="J16" i="9" l="1"/>
  <c r="N3" i="6" l="1"/>
  <c r="N13" i="6"/>
  <c r="N10" i="6"/>
  <c r="N11" i="6" l="1"/>
  <c r="N17" i="6" s="1"/>
  <c r="N9" i="6"/>
  <c r="N8" i="6"/>
  <c r="N5" i="6"/>
  <c r="N4" i="6"/>
  <c r="N2" i="6"/>
  <c r="J17" i="6"/>
  <c r="O104" i="5" l="1"/>
  <c r="O103" i="5"/>
  <c r="O102" i="5"/>
  <c r="O101"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6" i="5"/>
  <c r="O45" i="5"/>
  <c r="O44" i="5"/>
  <c r="O43" i="5"/>
  <c r="O42" i="5"/>
  <c r="O41" i="5"/>
  <c r="O40" i="5"/>
  <c r="O39" i="5"/>
  <c r="O38" i="5"/>
  <c r="O37" i="5"/>
  <c r="O36" i="5"/>
  <c r="O35" i="5"/>
  <c r="O34" i="5"/>
  <c r="O33" i="5"/>
  <c r="O32" i="5"/>
  <c r="O31" i="5"/>
  <c r="O30" i="5"/>
  <c r="O20" i="5" l="1"/>
  <c r="J8" i="6" l="1"/>
  <c r="J5" i="6"/>
  <c r="O24" i="5" l="1"/>
  <c r="J3" i="6" l="1"/>
  <c r="H11" i="9"/>
  <c r="H19" i="9" s="1"/>
  <c r="H33" i="9" s="1"/>
  <c r="I16" i="9"/>
  <c r="I21" i="9"/>
  <c r="H43" i="9"/>
  <c r="I11" i="9" l="1"/>
  <c r="I33" i="9"/>
  <c r="O100" i="5" l="1"/>
  <c r="D2" i="6" l="1"/>
  <c r="G2" i="6"/>
  <c r="J2" i="6"/>
  <c r="D3" i="6"/>
  <c r="G3" i="6"/>
  <c r="J4" i="6"/>
  <c r="D5" i="6"/>
  <c r="G5" i="6"/>
  <c r="D6" i="6"/>
  <c r="G6" i="6"/>
  <c r="D7" i="6"/>
  <c r="E7" i="6"/>
  <c r="G7" i="6"/>
  <c r="D8" i="6"/>
  <c r="G8" i="6"/>
  <c r="D9" i="6"/>
  <c r="G9" i="6"/>
  <c r="J9" i="6"/>
  <c r="D10" i="6"/>
  <c r="G10" i="6"/>
  <c r="J10" i="6"/>
  <c r="D11" i="6"/>
  <c r="G11" i="6"/>
  <c r="J11" i="6"/>
  <c r="D12" i="6"/>
  <c r="J12" i="6"/>
  <c r="D13" i="6"/>
  <c r="G13" i="6"/>
  <c r="J13" i="6"/>
  <c r="B17" i="6"/>
  <c r="D17" i="6" s="1"/>
  <c r="C17" i="6"/>
  <c r="D27" i="6"/>
  <c r="G12" i="6" s="1"/>
  <c r="O12" i="5"/>
  <c r="I18" i="5"/>
  <c r="B18" i="5"/>
  <c r="C18" i="5"/>
  <c r="J18" i="5"/>
  <c r="K18" i="5"/>
  <c r="D18" i="5"/>
  <c r="E18" i="5"/>
  <c r="L18" i="5"/>
  <c r="O16" i="5"/>
  <c r="O17" i="5"/>
  <c r="F18" i="5"/>
  <c r="G18" i="5"/>
  <c r="H18" i="5"/>
  <c r="O21" i="5"/>
  <c r="O28" i="5"/>
  <c r="O29" i="5"/>
  <c r="O111" i="5"/>
  <c r="F106" i="5" l="1"/>
  <c r="F108" i="5" s="1"/>
  <c r="F112" i="5" s="1"/>
  <c r="L106" i="5"/>
  <c r="L108" i="5" s="1"/>
  <c r="L112" i="5" s="1"/>
  <c r="D106" i="5"/>
  <c r="D108" i="5" s="1"/>
  <c r="D112" i="5" s="1"/>
  <c r="H106" i="5"/>
  <c r="H108" i="5" s="1"/>
  <c r="H112" i="5" s="1"/>
  <c r="O23" i="5"/>
  <c r="O22" i="5"/>
  <c r="E27" i="6"/>
  <c r="O13" i="5"/>
  <c r="M18" i="5" l="1"/>
  <c r="O47" i="5" s="1"/>
  <c r="O15" i="5"/>
  <c r="O18" i="5" s="1"/>
  <c r="Q14" i="5" s="1"/>
  <c r="O26" i="5"/>
  <c r="G106" i="5"/>
  <c r="G108" i="5" s="1"/>
  <c r="G112" i="5" s="1"/>
  <c r="K106" i="5"/>
  <c r="K108" i="5" s="1"/>
  <c r="K112" i="5" s="1"/>
  <c r="J106" i="5"/>
  <c r="J108" i="5" s="1"/>
  <c r="J112" i="5" s="1"/>
  <c r="E106" i="5"/>
  <c r="E108" i="5" s="1"/>
  <c r="E112" i="5" s="1"/>
  <c r="I106" i="5"/>
  <c r="I108" i="5" s="1"/>
  <c r="I112" i="5" s="1"/>
  <c r="C106" i="5"/>
  <c r="C108" i="5" s="1"/>
  <c r="C112" i="5" s="1"/>
  <c r="B106" i="5"/>
  <c r="B108" i="5" s="1"/>
  <c r="B112" i="5" s="1"/>
  <c r="O25" i="5"/>
  <c r="O27" i="5"/>
  <c r="Q24" i="5" l="1"/>
  <c r="Q32" i="5"/>
  <c r="Q40" i="5"/>
  <c r="Q48" i="5"/>
  <c r="Q56" i="5"/>
  <c r="Q64" i="5"/>
  <c r="Q72" i="5"/>
  <c r="Q80" i="5"/>
  <c r="Q88" i="5"/>
  <c r="Q96" i="5"/>
  <c r="Q104" i="5"/>
  <c r="Q33" i="5"/>
  <c r="Q41" i="5"/>
  <c r="Q49" i="5"/>
  <c r="Q57" i="5"/>
  <c r="Q65" i="5"/>
  <c r="Q73" i="5"/>
  <c r="Q81" i="5"/>
  <c r="Q89" i="5"/>
  <c r="Q97" i="5"/>
  <c r="Q34" i="5"/>
  <c r="Q42" i="5"/>
  <c r="Q50" i="5"/>
  <c r="Q58" i="5"/>
  <c r="Q66" i="5"/>
  <c r="Q74" i="5"/>
  <c r="Q82" i="5"/>
  <c r="Q90" i="5"/>
  <c r="Q98" i="5"/>
  <c r="Q29" i="5"/>
  <c r="Q45" i="5"/>
  <c r="Q61" i="5"/>
  <c r="Q85" i="5"/>
  <c r="Q101" i="5"/>
  <c r="Q38" i="5"/>
  <c r="Q54" i="5"/>
  <c r="Q70" i="5"/>
  <c r="Q78" i="5"/>
  <c r="Q94" i="5"/>
  <c r="Q31" i="5"/>
  <c r="Q47" i="5"/>
  <c r="Q63" i="5"/>
  <c r="Q79" i="5"/>
  <c r="Q103" i="5"/>
  <c r="Q25" i="5"/>
  <c r="Q26" i="5"/>
  <c r="Q27" i="5"/>
  <c r="Q35" i="5"/>
  <c r="Q43" i="5"/>
  <c r="Q51" i="5"/>
  <c r="Q59" i="5"/>
  <c r="Q67" i="5"/>
  <c r="Q75" i="5"/>
  <c r="Q83" i="5"/>
  <c r="Q91" i="5"/>
  <c r="Q99" i="5"/>
  <c r="Q28" i="5"/>
  <c r="Q36" i="5"/>
  <c r="Q44" i="5"/>
  <c r="Q52" i="5"/>
  <c r="Q60" i="5"/>
  <c r="Q68" i="5"/>
  <c r="Q76" i="5"/>
  <c r="Q84" i="5"/>
  <c r="Q92" i="5"/>
  <c r="Q100" i="5"/>
  <c r="Q37" i="5"/>
  <c r="Q53" i="5"/>
  <c r="Q69" i="5"/>
  <c r="Q77" i="5"/>
  <c r="Q93" i="5"/>
  <c r="Q30" i="5"/>
  <c r="Q46" i="5"/>
  <c r="Q62" i="5"/>
  <c r="Q86" i="5"/>
  <c r="Q102" i="5"/>
  <c r="Q39" i="5"/>
  <c r="Q55" i="5"/>
  <c r="Q71" i="5"/>
  <c r="Q87" i="5"/>
  <c r="Q95" i="5"/>
  <c r="Q20" i="5"/>
  <c r="Q21" i="5"/>
  <c r="Q22" i="5"/>
  <c r="Q23" i="5"/>
  <c r="Q12" i="5"/>
  <c r="Q111" i="5"/>
  <c r="Q13" i="5"/>
  <c r="Q17" i="5"/>
  <c r="Q110" i="5"/>
  <c r="Q15" i="5"/>
  <c r="Q16" i="5"/>
  <c r="M106" i="5" l="1"/>
  <c r="M108" i="5" s="1"/>
  <c r="M112" i="5" s="1"/>
  <c r="Q18" i="5"/>
  <c r="O106" i="5" l="1"/>
  <c r="Q106" i="5" l="1"/>
  <c r="O108" i="5"/>
  <c r="Q108" i="5" s="1"/>
  <c r="O112" i="5" l="1"/>
  <c r="Q1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Melgar</author>
    <author>Bo Zhang</author>
  </authors>
  <commentList>
    <comment ref="M13" authorId="0" shapeId="0" xr:uid="{DE14772C-9E36-4355-B7AB-F4907C6CDD5A}">
      <text>
        <r>
          <rPr>
            <b/>
            <sz val="9"/>
            <color indexed="81"/>
            <rFont val="Tahoma"/>
            <charset val="1"/>
          </rPr>
          <t>Jennifer Melgar:</t>
        </r>
        <r>
          <rPr>
            <sz val="9"/>
            <color indexed="81"/>
            <rFont val="Tahoma"/>
            <charset val="1"/>
          </rPr>
          <t xml:space="preserve">
Added Staff Allowance</t>
        </r>
      </text>
    </comment>
    <comment ref="M18" authorId="1" shapeId="0" xr:uid="{E23507FC-627E-4EB7-8997-033DFBE5E301}">
      <text>
        <r>
          <rPr>
            <b/>
            <sz val="9"/>
            <color indexed="81"/>
            <rFont val="Tahoma"/>
            <family val="2"/>
          </rPr>
          <t>Bo Zhang:</t>
        </r>
        <r>
          <rPr>
            <sz val="9"/>
            <color indexed="81"/>
            <rFont val="Tahoma"/>
            <family val="2"/>
          </rPr>
          <t xml:space="preserve">
Include $60.4k Staff Allowrance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Melgar</author>
  </authors>
  <commentList>
    <comment ref="H17" authorId="0" shapeId="0" xr:uid="{3C76244F-1715-4287-9EF6-8231C91E53A9}">
      <text>
        <r>
          <rPr>
            <b/>
            <sz val="9"/>
            <color indexed="81"/>
            <rFont val="Tahoma"/>
            <family val="2"/>
          </rPr>
          <t>Jennifer Melgar:</t>
        </r>
        <r>
          <rPr>
            <sz val="9"/>
            <color indexed="81"/>
            <rFont val="Tahoma"/>
            <family val="2"/>
          </rPr>
          <t xml:space="preserve">
Match to Salary Based apportionment on Step 2 (With $6,359)</t>
        </r>
      </text>
    </comment>
    <comment ref="I17" authorId="0" shapeId="0" xr:uid="{17B67552-C951-44F4-86D8-C1F4F1FADA58}">
      <text>
        <r>
          <rPr>
            <b/>
            <sz val="9"/>
            <color indexed="81"/>
            <rFont val="Tahoma"/>
            <family val="2"/>
          </rPr>
          <t>Jennifer Melgar:</t>
        </r>
        <r>
          <rPr>
            <sz val="9"/>
            <color indexed="81"/>
            <rFont val="Tahoma"/>
            <family val="2"/>
          </rPr>
          <t xml:space="preserve">
Code it to Restricted Grants RC56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Melgar</author>
  </authors>
  <commentList>
    <comment ref="H17" authorId="0" shapeId="0" xr:uid="{153162D7-4A3A-4489-98ED-F7DDEC41F718}">
      <text>
        <r>
          <rPr>
            <b/>
            <sz val="9"/>
            <color indexed="81"/>
            <rFont val="Tahoma"/>
            <family val="2"/>
          </rPr>
          <t>Jennifer Melgar:</t>
        </r>
        <r>
          <rPr>
            <sz val="9"/>
            <color indexed="81"/>
            <rFont val="Tahoma"/>
            <family val="2"/>
          </rPr>
          <t xml:space="preserve">
Match to Salary Based apportionment on Step 2 (With $6,359)</t>
        </r>
      </text>
    </comment>
    <comment ref="I17" authorId="0" shapeId="0" xr:uid="{5A83C0FB-5DB9-44DF-9129-DF916A433354}">
      <text>
        <r>
          <rPr>
            <b/>
            <sz val="9"/>
            <color indexed="81"/>
            <rFont val="Tahoma"/>
            <family val="2"/>
          </rPr>
          <t>Jennifer Melgar:</t>
        </r>
        <r>
          <rPr>
            <sz val="9"/>
            <color indexed="81"/>
            <rFont val="Tahoma"/>
            <family val="2"/>
          </rPr>
          <t xml:space="preserve">
Code it to Restricted Grants RC56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Jennifer Melgar</author>
  </authors>
  <commentList>
    <comment ref="F2" authorId="0" shapeId="0" xr:uid="{98819DE9-381C-413C-A31D-573D2F9A25AC}">
      <text>
        <r>
          <rPr>
            <b/>
            <sz val="9"/>
            <color indexed="81"/>
            <rFont val="Tahoma"/>
            <family val="2"/>
          </rPr>
          <t>Author:</t>
        </r>
        <r>
          <rPr>
            <sz val="9"/>
            <color indexed="81"/>
            <rFont val="Tahoma"/>
            <family val="2"/>
          </rPr>
          <t xml:space="preserve">
fall enrollment</t>
        </r>
      </text>
    </comment>
    <comment ref="K2" authorId="0" shapeId="0" xr:uid="{81A0F43D-861E-4154-BA07-C293D6205E84}">
      <text>
        <r>
          <rPr>
            <b/>
            <sz val="9"/>
            <color indexed="81"/>
            <rFont val="Tahoma"/>
            <family val="2"/>
          </rPr>
          <t>Author:</t>
        </r>
        <r>
          <rPr>
            <sz val="9"/>
            <color indexed="81"/>
            <rFont val="Tahoma"/>
            <family val="2"/>
          </rPr>
          <t xml:space="preserve">
Rate not availiable, use 2023 rate to calculate
</t>
        </r>
      </text>
    </comment>
    <comment ref="O2" authorId="0" shapeId="0" xr:uid="{8DCC7C12-2A9D-4085-84EE-D821AA0AE6B9}">
      <text>
        <r>
          <rPr>
            <b/>
            <sz val="9"/>
            <color indexed="81"/>
            <rFont val="Tahoma"/>
            <family val="2"/>
          </rPr>
          <t>Author:</t>
        </r>
        <r>
          <rPr>
            <sz val="9"/>
            <color indexed="81"/>
            <rFont val="Tahoma"/>
            <family val="2"/>
          </rPr>
          <t xml:space="preserve">
Rate not availiable, use 2023 rate to calculate
</t>
        </r>
      </text>
    </comment>
    <comment ref="E3" authorId="0" shapeId="0" xr:uid="{1EAC6E59-5037-4969-A6CE-489CB2E354FD}">
      <text>
        <r>
          <rPr>
            <b/>
            <sz val="9"/>
            <color indexed="81"/>
            <rFont val="Tahoma"/>
            <family val="2"/>
          </rPr>
          <t>Author:</t>
        </r>
        <r>
          <rPr>
            <sz val="9"/>
            <color indexed="81"/>
            <rFont val="Tahoma"/>
            <family val="2"/>
          </rPr>
          <t xml:space="preserve">
Rate was estimated by calculatiing back from the distribution/enrollment
</t>
        </r>
      </text>
    </comment>
    <comment ref="F3" authorId="0" shapeId="0" xr:uid="{94D59F7C-BC9A-49B2-9DAA-5882F2DC0CE7}">
      <text>
        <r>
          <rPr>
            <b/>
            <sz val="9"/>
            <color indexed="81"/>
            <rFont val="Tahoma"/>
            <family val="2"/>
          </rPr>
          <t>Author:</t>
        </r>
        <r>
          <rPr>
            <sz val="9"/>
            <color indexed="81"/>
            <rFont val="Tahoma"/>
            <family val="2"/>
          </rPr>
          <t xml:space="preserve">
enrollment</t>
        </r>
      </text>
    </comment>
    <comment ref="G3" authorId="0" shapeId="0" xr:uid="{FDC02BF6-A108-4E39-A0F3-293D66437FFE}">
      <text>
        <r>
          <rPr>
            <b/>
            <sz val="9"/>
            <color indexed="81"/>
            <rFont val="Tahoma"/>
            <family val="2"/>
          </rPr>
          <t>Author:</t>
        </r>
        <r>
          <rPr>
            <sz val="9"/>
            <color indexed="81"/>
            <rFont val="Tahoma"/>
            <family val="2"/>
          </rPr>
          <t xml:space="preserve">
100 or more student, use the greater of $18,000 or calculated pro rata</t>
        </r>
      </text>
    </comment>
    <comment ref="L4" authorId="1" shapeId="0" xr:uid="{C11D858A-7AC1-464E-83E7-33F18F5209E4}">
      <text>
        <r>
          <rPr>
            <b/>
            <sz val="9"/>
            <color indexed="81"/>
            <rFont val="Tahoma"/>
            <family val="2"/>
          </rPr>
          <t>Jennifer Melgar:</t>
        </r>
        <r>
          <rPr>
            <sz val="9"/>
            <color indexed="81"/>
            <rFont val="Tahoma"/>
            <family val="2"/>
          </rPr>
          <t xml:space="preserve">
Mid-term Support Unit per Step 1</t>
        </r>
      </text>
    </comment>
    <comment ref="O4" authorId="1" shapeId="0" xr:uid="{44CAC4F0-B07D-44C5-944E-A1411B77F3BB}">
      <text>
        <r>
          <rPr>
            <b/>
            <sz val="9"/>
            <color indexed="81"/>
            <rFont val="Tahoma"/>
            <family val="2"/>
          </rPr>
          <t>Jennifer Melgar:</t>
        </r>
        <r>
          <rPr>
            <sz val="9"/>
            <color indexed="81"/>
            <rFont val="Tahoma"/>
            <family val="2"/>
          </rPr>
          <t xml:space="preserve">
Rate not available yet.</t>
        </r>
      </text>
    </comment>
    <comment ref="P4" authorId="1" shapeId="0" xr:uid="{74A0ECEE-2D02-4E38-98AD-2E54EFA9FC47}">
      <text>
        <r>
          <rPr>
            <b/>
            <sz val="9"/>
            <color indexed="81"/>
            <rFont val="Tahoma"/>
            <family val="2"/>
          </rPr>
          <t>Jennifer Melgar:</t>
        </r>
        <r>
          <rPr>
            <sz val="9"/>
            <color indexed="81"/>
            <rFont val="Tahoma"/>
            <family val="2"/>
          </rPr>
          <t xml:space="preserve">
Mid-term Support Unit per Step 1</t>
        </r>
      </text>
    </comment>
    <comment ref="F5" authorId="0" shapeId="0" xr:uid="{736C753D-3AE5-42FA-B28E-CAF45B8E7C85}">
      <text>
        <r>
          <rPr>
            <b/>
            <sz val="9"/>
            <color indexed="81"/>
            <rFont val="Tahoma"/>
            <family val="2"/>
          </rPr>
          <t>Author:</t>
        </r>
        <r>
          <rPr>
            <sz val="9"/>
            <color indexed="81"/>
            <rFont val="Tahoma"/>
            <family val="2"/>
          </rPr>
          <t xml:space="preserve">
english learner </t>
        </r>
      </text>
    </comment>
    <comment ref="K5" authorId="1" shapeId="0" xr:uid="{0BADC35D-423D-4F9F-A4E3-D454AC128357}">
      <text>
        <r>
          <rPr>
            <b/>
            <sz val="9"/>
            <color indexed="81"/>
            <rFont val="Tahoma"/>
            <family val="2"/>
          </rPr>
          <t>Jennifer Melgar:</t>
        </r>
        <r>
          <rPr>
            <sz val="9"/>
            <color indexed="81"/>
            <rFont val="Tahoma"/>
            <family val="2"/>
          </rPr>
          <t xml:space="preserve">
Used EL - FY2024 Distribution Redacted  (EL2024 (PO) (Redacted)</t>
        </r>
      </text>
    </comment>
    <comment ref="O5" authorId="1" shapeId="0" xr:uid="{57E1A08D-9C96-43BE-A571-A2DFDAC90C97}">
      <text>
        <r>
          <rPr>
            <b/>
            <sz val="9"/>
            <color indexed="81"/>
            <rFont val="Tahoma"/>
            <family val="2"/>
          </rPr>
          <t>Jennifer Melgar:</t>
        </r>
        <r>
          <rPr>
            <sz val="9"/>
            <color indexed="81"/>
            <rFont val="Tahoma"/>
            <family val="2"/>
          </rPr>
          <t xml:space="preserve">
Used EL - FY2024 Distribution Redacted  (EL2024 (PO) (Redacted)</t>
        </r>
      </text>
    </comment>
    <comment ref="F6" authorId="0" shapeId="0" xr:uid="{4EBC3D04-8DE9-43F7-8555-2CAEB4AD2B2B}">
      <text>
        <r>
          <rPr>
            <b/>
            <sz val="9"/>
            <color indexed="81"/>
            <rFont val="Tahoma"/>
            <family val="2"/>
          </rPr>
          <t>Author:</t>
        </r>
        <r>
          <rPr>
            <sz val="9"/>
            <color indexed="81"/>
            <rFont val="Tahoma"/>
            <family val="2"/>
          </rPr>
          <t xml:space="preserve">
Mid-tem unit</t>
        </r>
      </text>
    </comment>
    <comment ref="F9" authorId="0" shapeId="0" xr:uid="{192D5246-B778-40E0-B5F5-71A694D5FAA5}">
      <text>
        <r>
          <rPr>
            <b/>
            <sz val="9"/>
            <color indexed="81"/>
            <rFont val="Tahoma"/>
            <family val="2"/>
          </rPr>
          <t>Author:</t>
        </r>
        <r>
          <rPr>
            <sz val="9"/>
            <color indexed="81"/>
            <rFont val="Tahoma"/>
            <family val="2"/>
          </rPr>
          <t xml:space="preserve">
Instructional &amp; pupil FTE
</t>
        </r>
      </text>
    </comment>
    <comment ref="F10" authorId="0" shapeId="0" xr:uid="{6632ACC1-E1CA-437F-88D2-CF7B5F04F558}">
      <text>
        <r>
          <rPr>
            <b/>
            <sz val="9"/>
            <color indexed="81"/>
            <rFont val="Tahoma"/>
            <family val="2"/>
          </rPr>
          <t>Author:</t>
        </r>
        <r>
          <rPr>
            <sz val="9"/>
            <color indexed="81"/>
            <rFont val="Tahoma"/>
            <family val="2"/>
          </rPr>
          <t xml:space="preserve">
from Spring 2022 ISAT Data</t>
        </r>
      </text>
    </comment>
    <comment ref="K10" authorId="1" shapeId="0" xr:uid="{E187815C-01E7-4865-9255-DDD23DBD53A9}">
      <text>
        <r>
          <rPr>
            <b/>
            <sz val="9"/>
            <color indexed="81"/>
            <rFont val="Tahoma"/>
            <family val="2"/>
          </rPr>
          <t>Jennifer Melgar:</t>
        </r>
        <r>
          <rPr>
            <sz val="9"/>
            <color indexed="81"/>
            <rFont val="Tahoma"/>
            <family val="2"/>
          </rPr>
          <t xml:space="preserve">
$21.46 Actual distribution rate per Dec 15,2023 email</t>
        </r>
      </text>
    </comment>
    <comment ref="L10" authorId="1" shapeId="0" xr:uid="{AB413D85-DDD8-4990-B2BB-E63B2E5D1703}">
      <text>
        <r>
          <rPr>
            <b/>
            <sz val="9"/>
            <color indexed="81"/>
            <rFont val="Tahoma"/>
            <family val="2"/>
          </rPr>
          <t>Jennifer Melgar:</t>
        </r>
        <r>
          <rPr>
            <sz val="9"/>
            <color indexed="81"/>
            <rFont val="Tahoma"/>
            <family val="2"/>
          </rPr>
          <t xml:space="preserve">
Total for Match, Languance, and Science for 2023/24 Distribution
</t>
        </r>
      </text>
    </comment>
    <comment ref="P10" authorId="1" shapeId="0" xr:uid="{CCBBCA7B-D9B8-4109-B1C1-D1C533FD644E}">
      <text>
        <r>
          <rPr>
            <b/>
            <sz val="9"/>
            <color indexed="81"/>
            <rFont val="Tahoma"/>
            <family val="2"/>
          </rPr>
          <t>Jennifer Melgar:</t>
        </r>
        <r>
          <rPr>
            <sz val="9"/>
            <color indexed="81"/>
            <rFont val="Tahoma"/>
            <family val="2"/>
          </rPr>
          <t xml:space="preserve">
Total for Match, Languance, and Science for 2023/24 Distribution
</t>
        </r>
      </text>
    </comment>
    <comment ref="F11" authorId="0" shapeId="0" xr:uid="{D284917B-6FF3-46B2-9718-BA4A6EEAA6ED}">
      <text>
        <r>
          <rPr>
            <b/>
            <sz val="9"/>
            <color indexed="81"/>
            <rFont val="Tahoma"/>
            <family val="2"/>
          </rPr>
          <t>Author:</t>
        </r>
        <r>
          <rPr>
            <sz val="9"/>
            <color indexed="81"/>
            <rFont val="Tahoma"/>
            <family val="2"/>
          </rPr>
          <t xml:space="preserve">
2122 full term average daily attendance</t>
        </r>
      </text>
    </comment>
    <comment ref="L11" authorId="0" shapeId="0" xr:uid="{0B68684F-4B88-4FC5-8CB6-48D34AA811DA}">
      <text>
        <r>
          <rPr>
            <b/>
            <sz val="9"/>
            <color indexed="81"/>
            <rFont val="Tahoma"/>
            <family val="2"/>
          </rPr>
          <t>Author:</t>
        </r>
        <r>
          <rPr>
            <sz val="9"/>
            <color indexed="81"/>
            <rFont val="Tahoma"/>
            <family val="2"/>
          </rPr>
          <t xml:space="preserve">
2023 full term ada (Feb 2024)</t>
        </r>
      </text>
    </comment>
    <comment ref="P11" authorId="0" shapeId="0" xr:uid="{2519EF6B-C0FA-441B-A571-50AC79A4EA62}">
      <text>
        <r>
          <rPr>
            <b/>
            <sz val="9"/>
            <color indexed="81"/>
            <rFont val="Tahoma"/>
            <family val="2"/>
          </rPr>
          <t>Author:</t>
        </r>
        <r>
          <rPr>
            <sz val="9"/>
            <color indexed="81"/>
            <rFont val="Tahoma"/>
            <family val="2"/>
          </rPr>
          <t xml:space="preserve">
2025 full term ada (Feb 2025)</t>
        </r>
      </text>
    </comment>
    <comment ref="F12" authorId="0" shapeId="0" xr:uid="{53DA3333-F0ED-4B20-97E3-35861DD8E3A3}">
      <text>
        <r>
          <rPr>
            <b/>
            <sz val="9"/>
            <color indexed="81"/>
            <rFont val="Tahoma"/>
            <family val="2"/>
          </rPr>
          <t>Author:</t>
        </r>
        <r>
          <rPr>
            <sz val="9"/>
            <color indexed="81"/>
            <rFont val="Tahoma"/>
            <family val="2"/>
          </rPr>
          <t xml:space="preserve">
FY2122 best 28weeks ADA</t>
        </r>
      </text>
    </comment>
    <comment ref="L12" authorId="0" shapeId="0" xr:uid="{1D439C02-5273-437A-8037-6B44B945FB9B}">
      <text>
        <r>
          <rPr>
            <b/>
            <sz val="9"/>
            <color indexed="81"/>
            <rFont val="Tahoma"/>
            <family val="2"/>
          </rPr>
          <t>Author:</t>
        </r>
        <r>
          <rPr>
            <sz val="9"/>
            <color indexed="81"/>
            <rFont val="Tahoma"/>
            <family val="2"/>
          </rPr>
          <t xml:space="preserve">
best 28 weeks ADA (Per Sandra's Assumption) (West Ada)</t>
        </r>
      </text>
    </comment>
    <comment ref="P12" authorId="0" shapeId="0" xr:uid="{98660D8E-5061-4838-B646-65FE3B3F8750}">
      <text>
        <r>
          <rPr>
            <b/>
            <sz val="9"/>
            <color indexed="81"/>
            <rFont val="Tahoma"/>
            <family val="2"/>
          </rPr>
          <t>Author:</t>
        </r>
        <r>
          <rPr>
            <sz val="9"/>
            <color indexed="81"/>
            <rFont val="Tahoma"/>
            <family val="2"/>
          </rPr>
          <t xml:space="preserve">
best 28 weeks ADA (Per Sandra's Assumption)</t>
        </r>
      </text>
    </comment>
    <comment ref="F13" authorId="0" shapeId="0" xr:uid="{7FB95162-5CC6-421F-8B95-325F1BA3969B}">
      <text>
        <r>
          <rPr>
            <b/>
            <sz val="9"/>
            <color indexed="81"/>
            <rFont val="Tahoma"/>
            <family val="2"/>
          </rPr>
          <t>Author:</t>
        </r>
        <r>
          <rPr>
            <sz val="9"/>
            <color indexed="81"/>
            <rFont val="Tahoma"/>
            <family val="2"/>
          </rPr>
          <t xml:space="preserve">
mid-term ADA</t>
        </r>
      </text>
    </comment>
    <comment ref="L13" authorId="0" shapeId="0" xr:uid="{D50CF2D1-5413-46C0-B1EE-DBAFF09B4145}">
      <text>
        <r>
          <rPr>
            <b/>
            <sz val="9"/>
            <color indexed="81"/>
            <rFont val="Tahoma"/>
            <family val="2"/>
          </rPr>
          <t>Author:</t>
        </r>
        <r>
          <rPr>
            <sz val="9"/>
            <color indexed="81"/>
            <rFont val="Tahoma"/>
            <family val="2"/>
          </rPr>
          <t xml:space="preserve">
midterm ADA (West Ada)</t>
        </r>
      </text>
    </comment>
    <comment ref="P13" authorId="0" shapeId="0" xr:uid="{3F39745C-54C8-458C-A78D-6E0410AE208F}">
      <text>
        <r>
          <rPr>
            <b/>
            <sz val="9"/>
            <color indexed="81"/>
            <rFont val="Tahoma"/>
            <family val="2"/>
          </rPr>
          <t>Author:</t>
        </r>
        <r>
          <rPr>
            <sz val="9"/>
            <color indexed="81"/>
            <rFont val="Tahoma"/>
            <family val="2"/>
          </rPr>
          <t xml:space="preserve">
midterm ADA</t>
        </r>
      </text>
    </comment>
  </commentList>
</comments>
</file>

<file path=xl/sharedStrings.xml><?xml version="1.0" encoding="utf-8"?>
<sst xmlns="http://schemas.openxmlformats.org/spreadsheetml/2006/main" count="321" uniqueCount="229">
  <si>
    <t>51000:Certificated Incentives</t>
  </si>
  <si>
    <t>SC071 Student Supplies</t>
  </si>
  <si>
    <t>SC173 Student Incentives</t>
  </si>
  <si>
    <t>SC177 Custom Print Job - Business Cards</t>
  </si>
  <si>
    <t>SC018 Software</t>
  </si>
  <si>
    <t>60400:Curriculum</t>
  </si>
  <si>
    <t>SC044 Program Supplies</t>
  </si>
  <si>
    <t>SC279 Student Activities - Events</t>
  </si>
  <si>
    <t>SC280 Student Activities - Graduation</t>
  </si>
  <si>
    <t>SC282 Student Activities - Field Trips</t>
  </si>
  <si>
    <t>SC439 Student/Parent Engagement</t>
  </si>
  <si>
    <t>SC046 Accounting Consulting</t>
  </si>
  <si>
    <t>SC050 General Consulting</t>
  </si>
  <si>
    <t>SC054 Legal</t>
  </si>
  <si>
    <t>SC055 Special Education SPED Services</t>
  </si>
  <si>
    <t>SC086 Postage &amp; Delivery</t>
  </si>
  <si>
    <t>SC087 Office Supplies</t>
  </si>
  <si>
    <t>SC088 Other G&amp;A Expenses</t>
  </si>
  <si>
    <t>SC110 Security</t>
  </si>
  <si>
    <t>SC125 Cellular Phone</t>
  </si>
  <si>
    <t>SC127 Conferences</t>
  </si>
  <si>
    <t>SC128 Staff Meetings</t>
  </si>
  <si>
    <t>SC129 Staff Development</t>
  </si>
  <si>
    <t>SC131 Company Events</t>
  </si>
  <si>
    <t>SC132 Office Equipment Leases / Rentals</t>
  </si>
  <si>
    <t>SC309 Board of Directors</t>
  </si>
  <si>
    <t>SC093 HR Benefits Process Charges</t>
  </si>
  <si>
    <t>SC451 Specialized Marketing Services</t>
  </si>
  <si>
    <t>SC098 Subscriptions</t>
  </si>
  <si>
    <t>SC099 Membership Fees</t>
  </si>
  <si>
    <t>SC100 Business Tax &amp; License</t>
  </si>
  <si>
    <t>SC114 Property Taxes</t>
  </si>
  <si>
    <t>SC001 Rent - Other</t>
  </si>
  <si>
    <t>SC103 Parking Rent</t>
  </si>
  <si>
    <t>SC208 Rent - CAM</t>
  </si>
  <si>
    <t>SC105 Telephone</t>
  </si>
  <si>
    <t>SC106 Internet</t>
  </si>
  <si>
    <t>SC202 Water/Gas/Electric/Trash</t>
  </si>
  <si>
    <t>SC108 Repairs &amp; Maintenance</t>
  </si>
  <si>
    <t>SC109 Custodial</t>
  </si>
  <si>
    <t>SC160 Tech Materials - Laptop</t>
  </si>
  <si>
    <t>SC190 Tech Materials - Monitor</t>
  </si>
  <si>
    <t>SC192 Miscellaneous/Other Technical Equipment</t>
  </si>
  <si>
    <t>SC194 Tech Materials - Chromebook</t>
  </si>
  <si>
    <t>SC113 Property/Casualty Insurance</t>
  </si>
  <si>
    <t>SC115 Advertising</t>
  </si>
  <si>
    <t>SC116 Business Promotion</t>
  </si>
  <si>
    <t>SC117 Marketing Materials</t>
  </si>
  <si>
    <t>SC172 Miscellaneous Materials</t>
  </si>
  <si>
    <t>SC120 Travel - Airfare &amp; Hotel</t>
  </si>
  <si>
    <t>SC121 Mileage</t>
  </si>
  <si>
    <t>SC122 Car Rentals</t>
  </si>
  <si>
    <t>SC123 Meals</t>
  </si>
  <si>
    <t>SC072 Management Fees</t>
  </si>
  <si>
    <t>SC107 T-1 Internet</t>
  </si>
  <si>
    <t>SC447 PCI Dual Enrollment/Credit</t>
  </si>
  <si>
    <t>Excess Revenue After Depr &amp; Int</t>
  </si>
  <si>
    <t>70200:Depreciation</t>
  </si>
  <si>
    <t>Excess Revenue (Deficit)</t>
  </si>
  <si>
    <t>Total Expense</t>
  </si>
  <si>
    <t>59900:Other Employee Related Costs</t>
  </si>
  <si>
    <t>57000:Certificated/Non Certificated Vacation Expense</t>
  </si>
  <si>
    <t>56000:Certificated/Non Certificated 401k Contributions</t>
  </si>
  <si>
    <t>55000:Other Certificated/Non Certificated Benefits</t>
  </si>
  <si>
    <t>54000:Certificated/Non Certificated Workers Comp</t>
  </si>
  <si>
    <t>53000:Certificated/Non Certificated Group Insurance</t>
  </si>
  <si>
    <t>52000:Certificated/Non Certificated Payroll Taxes</t>
  </si>
  <si>
    <t>50500/50600 Additional Duties</t>
  </si>
  <si>
    <t>50000:Certificated/Non Certificated Salaries &amp; Wages</t>
  </si>
  <si>
    <t>Total Revenue</t>
  </si>
  <si>
    <t>41200:Donations</t>
  </si>
  <si>
    <t>43100:Federal Revenue</t>
  </si>
  <si>
    <t>43150:Special Distribution Revenue</t>
  </si>
  <si>
    <t>43000:State Revenue</t>
  </si>
  <si>
    <t>41100:Program Revenue</t>
  </si>
  <si>
    <t>% of Rev</t>
  </si>
  <si>
    <t>Budget Total</t>
  </si>
  <si>
    <t>Budget</t>
  </si>
  <si>
    <t>Ledger Account</t>
  </si>
  <si>
    <t>Projected Student Count</t>
  </si>
  <si>
    <t>#of weeks in the month</t>
  </si>
  <si>
    <t>Plan Structure</t>
  </si>
  <si>
    <t>Period</t>
  </si>
  <si>
    <r>
      <t xml:space="preserve">Budget as follows based on 2023-2024 enrollment:
• For each regular high school with enrollment of 99 or less, budget $57,500
• For each regular high school with enrollment of 100 to 159, budget $5,000
</t>
    </r>
    <r>
      <rPr>
        <sz val="11"/>
        <color rgb="FF0000FF"/>
        <rFont val="Calibri"/>
        <family val="2"/>
        <scheme val="minor"/>
      </rPr>
      <t>• For each regular high school with enrollment of 160 to 319, budget $13,000</t>
    </r>
    <r>
      <rPr>
        <sz val="11"/>
        <color theme="1"/>
        <rFont val="Calibri"/>
        <family val="2"/>
        <scheme val="minor"/>
      </rPr>
      <t xml:space="preserve">
• For each regular high school with enrollment of 320 to 639, budget $65,500
• For each regular high school with enrollment of 640 or more, budget $98,400
For the purposes of these school size classifications for regular high schools that serve only grades 10-12, ninth
grade students who will attend the regular high school upon matriculating to tenth grade shall be included as
enrolled in the regular high school. Alternative Secondary Schools are not eligible.
Contact Julie Oberle (208-332-6840), jaoberle@sde.idaho.gov) for additional information. * </t>
    </r>
  </si>
  <si>
    <t>Math &amp; Science</t>
  </si>
  <si>
    <t xml:space="preserve">Technology (Classroom, Classroom Infrastructure, Learning Management System)
Budget the sum of the following base amount associated with your 2023-2024 mid-term ADA, plus $93 per
2023-2024 mid-term ADA:
 Base amount
o Mid-term ADA is less than 25, $9,000
o Mid-term ADA between 25 and 100, $360 per ADA
o Mid-term ADA is greater than 100, $36,000
Contact Chris Campbell (208-332-6970, cacampbell@sde.idaho.gov) for additional information. * </t>
  </si>
  <si>
    <t>Technology (Classroom, Classroom Infrastructure, Instructional Management System) – Budget the sum of the following base amount associated with your 2022-2023 mid-term ADA, plus $66 per 2022-2023 mid-term ADA:
• Base amount
o Mid-term ADA is less than 25, $6,500
o Mid-term ADA between 25 and 100, $260 per ADA
o Mid-term ADA is greater than 100, $26,000</t>
  </si>
  <si>
    <t>Technology (Classroom, Wireless, Instructional Management System)</t>
  </si>
  <si>
    <t>School Facilities (Lottery) (33‐905, I.C.)
Budget $91 per 2022-2023 best 28 weeks ADA</t>
  </si>
  <si>
    <t>The FY 2023 Lottery payment totaling $31,687,500 has been submitted for payment.  This statutory distribution is based on the prior year’s average daily attendance.  Please see the attached worksheet.
Per section 33-905 (5), Idaho Code,
Payments from the school district building account received by a school district shall be used by the school district for the purposes authorized in section 33-1019, Idaho Code, up to the level of the state match so required. Any payments from the school district building account received by a school district that are in excess of the state match requirements of section 33-1019, Idaho Code, may be used by the school district for the purposes authorized in section 33-1102, Idaho Code.
Lottery revenues will generally be coded to the General Fund 100 using revenue code 437000 – Lottery/Additional State Match.</t>
  </si>
  <si>
    <t>School Facilities Maintenance (Lottery)</t>
  </si>
  <si>
    <t xml:space="preserve">Safe and Drug‐Free Schools (63‐2506, 63‐2552A(3), 63‐3067, I.C.)
Budget $2,000 plus $12 per 2022-2023 full-term average daily attendance (ADA). </t>
  </si>
  <si>
    <t xml:space="preserve">Safe &amp; Drug Free Schools (63-2506, 63-2552A, 63-3067, I.C.)
Budget $2,000 plus $11 per 2021-2022 full-term average daily attendance (ADA). 
The actual distribution is a base of $2,000 plus approximately $11.81 (rounded) per 2021-2022 full-term average daily attendance. </t>
  </si>
  <si>
    <t>Safe &amp; Drug-Free</t>
  </si>
  <si>
    <t>Remediation
Budget $21 per student for each ISAT in which the student does not meet proficiency. This distribution will be
based on the Spring 2023 ISAT data.</t>
  </si>
  <si>
    <t>Remediation – Budget $16 per student for each section in which the student does not meet proficiency. This distribution will be based on the Spring 2022 ISAT data.</t>
  </si>
  <si>
    <t>Remediation</t>
  </si>
  <si>
    <t xml:space="preserve">Professional Development (General)
Budget $8,000 per school district or charter school plus $452 per 2023-2024 instructional and pupil service FTE
(all fund sources). </t>
  </si>
  <si>
    <t xml:space="preserve">Professional Development – Budget $8,000 per school district or charter school plus $460 per 2022-2023 instructional and pupil service FTE (all fund sources). </t>
  </si>
  <si>
    <t>Professional Development (General)</t>
  </si>
  <si>
    <t xml:space="preserve">Professional Development (Dyslexia)
Budget $1,500 per school district or charter school plus $126 per 2023-2024 instructional and pupil service FTE
(all fund sources). </t>
  </si>
  <si>
    <t xml:space="preserve">Professional Development – Dyslexia:  Budget $1,500 per school district or charter school plus $62 per 2022-2023 instructional and pupil service FTE (all fund sources).   </t>
  </si>
  <si>
    <t>Professional Development (Dyslexia)</t>
  </si>
  <si>
    <t xml:space="preserve">Master Educator Premiums (33‐1004I, I.C.)
FY 2023 is the final year distributions will be made. 33-1004I, Idaho Code, which governs the distribution for
Master Educator Premiums, will sunset July 1, 2024. </t>
  </si>
  <si>
    <t xml:space="preserve">Master Educator Premium payments per 33-1004I, Idaho Code, are being distributed this week.  Payment includes $4,000 per current Instructional and Pupil Service staff approved by the State Board of Education, and 19.59% ($783.60 per award) for employer obligations to PERSI and FICA. </t>
  </si>
  <si>
    <t>Master Educator Premiums</t>
  </si>
  <si>
    <t xml:space="preserve">IT Staffing
No dollars were appropriated for IT Staffing for 2023-2024. </t>
  </si>
  <si>
    <t>IT Staffing – Budget as follows based on 2022-2023 mid-term support units:
Greater of $600 per 2022-2023 mid-term support unit or $4,500, if mid-term support units are less than or equal to 10.
Greater of $209 per 2022-2023 mid-term support unit or $7,500, if mid-term support units are more than 10.</t>
  </si>
  <si>
    <t>IT Staffing</t>
  </si>
  <si>
    <t xml:space="preserve">Budget $236 per eligible English Learner (see following eligibility) that was tested on the spring 2023 ACCESS
assessment. Funding is for students identified as L1 and LE as reported in the Idaho English Learner
Management System (ELMS). </t>
  </si>
  <si>
    <t xml:space="preserve">English Language Acquisition – Budget $230 per eligible English Learner (see following eligibility) that was tested on the spring 2022 ACCESS assessment.  Funding is for students identified as L1 and LE as reported in the Idaho English Learner Management System (ELMS). </t>
  </si>
  <si>
    <t>English Language Acquisition</t>
  </si>
  <si>
    <t>Budget the sum of a $1700 base amount plus $73 per 2023-2024 mid-term support unit. Contact Meghan Wonderlich (208-332-6876, mwonderlich@sde.idaho.gov) for additional information. *</t>
  </si>
  <si>
    <t xml:space="preserve">Content &amp; Curriculumn </t>
  </si>
  <si>
    <t xml:space="preserve">College and Career Advisors and Student Mentors [33‐1002(2)(q), (33‐1212), I.C.]
Budget as follows based on 2023-2024 enrollment:
 For school districts and charter schools with 100 or more students in grades 8 through 12, budget the
greater of $63 per student (8-12), or $18,000.
 For school districts and charter schools with fewer than 100 students in grades 8 through 12, budget the
greater of $180 per student (8-12), or $9,000. </t>
  </si>
  <si>
    <t>100 or more student, use the greater of $18,000 or calculated pro rata</t>
  </si>
  <si>
    <t>College and Career Advisors and Student Mentors</t>
  </si>
  <si>
    <t>Charter School Facilities</t>
  </si>
  <si>
    <t>Memo 2024</t>
  </si>
  <si>
    <t>Unit</t>
  </si>
  <si>
    <t>Rate</t>
  </si>
  <si>
    <t>2025 Estimate</t>
  </si>
  <si>
    <t>Memos 2023</t>
  </si>
  <si>
    <t>Calculation</t>
  </si>
  <si>
    <t>Grand total</t>
  </si>
  <si>
    <t>Expecting more</t>
  </si>
  <si>
    <t>2024 Estimate</t>
  </si>
  <si>
    <t>Fund Name</t>
  </si>
  <si>
    <t>Pathways in Education - West Ada</t>
  </si>
  <si>
    <t>71510: Interest Expense</t>
  </si>
  <si>
    <t>End of form</t>
  </si>
  <si>
    <t>employees and $19,537 per support unit is to be used as discretionary (HB797, 2022 Legislative Session).</t>
  </si>
  <si>
    <t xml:space="preserve">Of this amount, $21,854 per support unit is to be used to offset the cost of health, vision, and dental benefits or insurance offered to school  </t>
  </si>
  <si>
    <t xml:space="preserve">* </t>
  </si>
  <si>
    <t xml:space="preserve"> RETURN THIS PAGE TO PUBLIC SCHOOL FINANCE, STATE DEPARTMENT OF EDUCATION  </t>
  </si>
  <si>
    <t xml:space="preserve">Total Revenue in Lieu of Taxes  </t>
  </si>
  <si>
    <t>16.</t>
  </si>
  <si>
    <t>Other Tax Replacement Money</t>
  </si>
  <si>
    <t>15.</t>
  </si>
  <si>
    <t xml:space="preserve">Personal Property Tax Replacement Money </t>
  </si>
  <si>
    <t>14.</t>
  </si>
  <si>
    <t>Agricultural Equipment Tax Replacement Money</t>
  </si>
  <si>
    <t>13.</t>
  </si>
  <si>
    <t>(n/a for Charter Schools)</t>
  </si>
  <si>
    <t xml:space="preserve">Revenue in Lieu of Taxes: </t>
  </si>
  <si>
    <t>(lines 5+6+7+8+9+10+11 )</t>
  </si>
  <si>
    <t xml:space="preserve">Total Estimated State Support </t>
  </si>
  <si>
    <t>12.</t>
  </si>
  <si>
    <t>Prior Year Adjustments (not common)</t>
  </si>
  <si>
    <t>11.</t>
  </si>
  <si>
    <t>Transportation Allowance</t>
  </si>
  <si>
    <t>10.</t>
  </si>
  <si>
    <t xml:space="preserve"> </t>
  </si>
  <si>
    <t>431600</t>
  </si>
  <si>
    <t>Tuition Equivalency</t>
  </si>
  <si>
    <t>9.</t>
  </si>
  <si>
    <t>431400</t>
  </si>
  <si>
    <t>Exceptional Child Support (not common)</t>
  </si>
  <si>
    <t>8.</t>
  </si>
  <si>
    <t>431500</t>
  </si>
  <si>
    <t>Border Contracts</t>
  </si>
  <si>
    <t>7.</t>
  </si>
  <si>
    <t>431800</t>
  </si>
  <si>
    <t>Benefit Apportionment</t>
  </si>
  <si>
    <t>6.</t>
  </si>
  <si>
    <t>431100</t>
  </si>
  <si>
    <t>Estimated Base Support (line 3 + line 4)</t>
  </si>
  <si>
    <t>5.</t>
  </si>
  <si>
    <t>Rev Code</t>
  </si>
  <si>
    <t>Total SBA plus Allowances from SBA Template</t>
  </si>
  <si>
    <t>Average Pupil Services Salary</t>
  </si>
  <si>
    <t>Average Instructional Salary</t>
  </si>
  <si>
    <t>Administrative Index</t>
  </si>
  <si>
    <t>(From SBA Template)</t>
  </si>
  <si>
    <t xml:space="preserve">Salary Apportionment:  Midterm Support Units   </t>
  </si>
  <si>
    <t>4.</t>
  </si>
  <si>
    <t>(line 1 x line 2)</t>
  </si>
  <si>
    <t>Discretionary</t>
  </si>
  <si>
    <t>3.</t>
  </si>
  <si>
    <t>*</t>
  </si>
  <si>
    <t>State Distribution Factor - Per Unit  - 2023-2024</t>
  </si>
  <si>
    <t>2.</t>
  </si>
  <si>
    <t xml:space="preserve">Best 28 Weeks Support Units  </t>
  </si>
  <si>
    <t>1.</t>
  </si>
  <si>
    <t>District/Charter Number:</t>
  </si>
  <si>
    <t>District/Charter Name:</t>
  </si>
  <si>
    <t>ESTIMATING M &amp; O STATE SUPPORT REVENUE</t>
  </si>
  <si>
    <t>2023 - 2024 BUDGET WORKSHEETS</t>
  </si>
  <si>
    <t>PIE-WEST ADA</t>
  </si>
  <si>
    <t>Used PIE-WA Assumptions</t>
  </si>
  <si>
    <t>Used  PIE-N Assumptions</t>
  </si>
  <si>
    <t>43000:State Revenue-Restricted Fund</t>
  </si>
  <si>
    <t>Company</t>
  </si>
  <si>
    <t>SC010 Furniture &amp; Fixtures</t>
  </si>
  <si>
    <t>SC038 Computer Supplies</t>
  </si>
  <si>
    <t>SC051 Data Management - Other</t>
  </si>
  <si>
    <t>SC053 IT Services - Other</t>
  </si>
  <si>
    <t>SC059 Program Fee - Other</t>
  </si>
  <si>
    <t>SC063 Program Transportation</t>
  </si>
  <si>
    <t>SC064 Program Travel Meals</t>
  </si>
  <si>
    <t>SC065 Program Non-Travel Meals</t>
  </si>
  <si>
    <t>SC175 Custom Print Job - Embossers &amp; Stamps</t>
  </si>
  <si>
    <t>SC176 Custom Print Job - Envelopes &amp; Letterhead</t>
  </si>
  <si>
    <t>SC191 Tech Materials - Printer</t>
  </si>
  <si>
    <t>SC193 Tech Materials - Desktop PC</t>
  </si>
  <si>
    <t>SC216 IT Services - Help Desk</t>
  </si>
  <si>
    <t>SC217 IT Services - Hardware Support</t>
  </si>
  <si>
    <t>SC229 Miscellaneous Utilities</t>
  </si>
  <si>
    <t>SC264 Software Procurement</t>
  </si>
  <si>
    <t>SC276 Student Activities - College Tours, Experiential Trips</t>
  </si>
  <si>
    <t>SC277 Student Activities - Ranch</t>
  </si>
  <si>
    <t>SC278 Student Activities - Farm</t>
  </si>
  <si>
    <t>SC305 Service Fee - Educational Services</t>
  </si>
  <si>
    <t>2026 Estimate</t>
  </si>
  <si>
    <t>$400 Budget per Best 28 ADA</t>
  </si>
  <si>
    <t>Budget as follows based on 2024-2025 enrollment:
For school districts and charter schools with 100 or more students in grades 8 through 12, budget the greater of $62 per student (8-12), or $18,000.
For school districts and charter schools with fewer than 100 students in grades 8 through 12, budget the greater of $180 per student (8-12), or $9,000.</t>
  </si>
  <si>
    <t>Please note: A base amount plus an amount per mid-term support unit will not be distributed in 2024-2025.
The FY 2025 appropriation language changed the method of distributing these funds. The department is currently developing guidelines in alignment with the appropriation language and those guidelines will be shared before Fall, 2024.</t>
  </si>
  <si>
    <t>Budget $227 per eligible English Learner (see following eligibility) that was tested on the spring 2024 ACCESS assessment. Funding is for students identified as L1 and LE as reported in the Idaho English Learner Management System (ELMS).</t>
  </si>
  <si>
    <t>Professional Development (Dyslexia)
Budget $1,500 per school district or charter school plus $126 per 2024-2025 instructional and pupil service FTE (all fund sources).</t>
  </si>
  <si>
    <t>Professional Development (General)
Budget $8,000 per school district or charter school plus $449 per 2024-2025 instructional and pupil service FTE (all fund sources).</t>
  </si>
  <si>
    <t>Budget $20 per student for each ISAT in which the student does not meet proficiency. This distribution will be based on the Spring 2024 ISAT data.</t>
  </si>
  <si>
    <t xml:space="preserve">Safe and Drug‐Free Schools (63‐2506, 63‐2552A(3), 63‐3067, I.C.)
Budget $2,000 plus $12 per 2024-2025 full-term average daily attendance (ADA). </t>
  </si>
  <si>
    <t>33-905, Idaho Code, was repealed effective July 1, 2024. No distribution will be made in 2024-2025. (Section 9, House Bill 521)</t>
  </si>
  <si>
    <t>Technology (Classroom, Classroom Infrastructure, Learning Management System)
Budget the sum of the following base amount associated with your 2024-2025 mid-term ADA, plus $97 per 2024-2025 mid-term ADA:
Mid-term ADA is less than 25, $9,000
Mid-term ADA between 25 and 100, $360 per ADA
Mid-term ADA is greater than 100, $36,000</t>
  </si>
  <si>
    <r>
      <t xml:space="preserve">Budget as follows based on 2023-2024 enrollment:
• For each regular high school with enrollment of 99 or less, budget $57,500
• For each regular high school with enrollment of 100 to 159, budget $5,000
</t>
    </r>
    <r>
      <rPr>
        <sz val="11"/>
        <color rgb="FF0000FF"/>
        <rFont val="Calibri"/>
        <family val="2"/>
        <scheme val="minor"/>
      </rPr>
      <t>• For each regular high school with enrollment of 160 to 319, budget $13,000</t>
    </r>
    <r>
      <rPr>
        <sz val="11"/>
        <color theme="1"/>
        <rFont val="Calibri"/>
        <family val="2"/>
        <scheme val="minor"/>
      </rPr>
      <t xml:space="preserve">
• For each regular high school with enrollment of 320 to 639, budget $65,500
Math and Science Requirement (33-1021, I.C.)
Budget as follows based on 2024-2025 enrollment:
.
For each regular high school with enrollment of 99 or less, budget $59,700
.
For each regular high school with enrollment of 100 to 159, budget $5,300
.
For each regular high school with enrollment of 160 to 319, budget $13,600
.
For each regular high school with enrollment of 320 to 639, budget $66,800
For each regular high school with enrollment of 640 or more, budget $100,800
For the purposes of these school size classifications for regular high schools that serve only grades 10-12, ninth
grade students who will attend the regular high school upon matriculating to tenth grade shall be included as
enrolled in the regular high school. Alternative Secondary Schools are not eligible.</t>
    </r>
  </si>
  <si>
    <t>Projected ADA ( Midterm) -Support Unit 17</t>
  </si>
  <si>
    <t>Projected ADA ( Best 28) -Support Unit 18</t>
  </si>
  <si>
    <t>2025 - 2026</t>
  </si>
  <si>
    <t>FY25-26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</si>
</sst>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_(* #,##0_);_(* \(#,##0\);_(* &quot;-&quot;??_);_(@_)"/>
    <numFmt numFmtId="168" formatCode="[$-409]mmm\-yy;@"/>
    <numFmt numFmtId="169" formatCode="#,##0.0;\(#,##0.0\)"/>
    <numFmt numFmtId="170" formatCode="#,##0.000;\(#,##0.000\)"/>
    <numFmt numFmtId="171" formatCode="#,##0.00;\(#,##0.00\)"/>
    <numFmt numFmtId="172" formatCode="0.0000%"/>
    <numFmt numFmtId="173" formatCode="_(&quot;$&quot;* #,##0.000_);_(&quot;$&quot;* \(#,##0.000\);_(&quot;$&quot;* &quot;-&quot;??_);_(@_)"/>
    <numFmt numFmtId="174" formatCode="&quot;$&quot;#,##0"/>
    <numFmt numFmtId="175" formatCode="#,##0.00000"/>
    <numFmt numFmtId="176" formatCode="_(* #,##0.00_);_(* \(#,##0.00\);_(* &quot;-&quot;_);_(@_)"/>
    <numFmt numFmtId="177" formatCode="000"/>
    <numFmt numFmtId="178" formatCode="_(&quot;$&quot;* #,##0_);_(&quot;$&quot;* \(#,##0\);_(&quot;$&quot;* &quot;-&quot;???????_);_(@_)"/>
    <numFmt numFmtId="179" formatCode="#,##0.000_);\(#,##0.000\)"/>
  </numFmts>
  <fonts count="53" x14ac:knownFonts="1">
    <font>
      <sz val="11"/>
      <color theme="1"/>
      <name val="Calibri"/>
      <family val="2"/>
      <scheme val="minor"/>
    </font>
    <font>
      <sz val="11"/>
      <color theme="1"/>
      <name val="Calibri"/>
      <family val="2"/>
      <scheme val="minor"/>
    </font>
    <font>
      <sz val="10"/>
      <color theme="1"/>
      <name val="Arial"/>
      <family val="2"/>
    </font>
    <font>
      <sz val="11"/>
      <color rgb="FF0000FF"/>
      <name val="Calibri"/>
      <family val="2"/>
    </font>
    <font>
      <sz val="11"/>
      <name val="Arial"/>
      <family val="2"/>
    </font>
    <font>
      <sz val="10"/>
      <name val="Arial"/>
      <family val="2"/>
    </font>
    <font>
      <sz val="9"/>
      <color indexed="81"/>
      <name val="Tahoma"/>
      <family val="2"/>
    </font>
    <font>
      <b/>
      <sz val="9"/>
      <color indexed="81"/>
      <name val="Tahoma"/>
      <family val="2"/>
    </font>
    <font>
      <sz val="11"/>
      <color theme="1"/>
      <name val="Arial"/>
      <family val="2"/>
    </font>
    <font>
      <sz val="11"/>
      <color rgb="FFFF0000"/>
      <name val="Calibri"/>
      <family val="2"/>
      <scheme val="minor"/>
    </font>
    <font>
      <b/>
      <sz val="11"/>
      <color theme="1"/>
      <name val="Calibri"/>
      <family val="2"/>
      <scheme val="minor"/>
    </font>
    <font>
      <b/>
      <sz val="10"/>
      <name val="Arial"/>
      <family val="2"/>
    </font>
    <font>
      <sz val="10"/>
      <color rgb="FF000000"/>
      <name val="Arial"/>
      <family val="2"/>
    </font>
    <font>
      <b/>
      <sz val="10"/>
      <color rgb="FF0000FF"/>
      <name val="Arial"/>
      <family val="2"/>
    </font>
    <font>
      <sz val="10"/>
      <color rgb="FF0000FF"/>
      <name val="Arial"/>
      <family val="2"/>
    </font>
    <font>
      <sz val="11"/>
      <color rgb="FF0000FF"/>
      <name val="Calibri"/>
      <family val="2"/>
      <scheme val="minor"/>
    </font>
    <font>
      <sz val="10"/>
      <color indexed="8"/>
      <name val="Arial"/>
      <family val="2"/>
    </font>
    <font>
      <sz val="10"/>
      <color theme="1"/>
      <name val="Calibri"/>
      <family val="2"/>
      <scheme val="minor"/>
    </font>
    <font>
      <sz val="14"/>
      <name val="Arial"/>
      <family val="2"/>
    </font>
    <font>
      <sz val="14"/>
      <color indexed="12"/>
      <name val="Arial"/>
      <family val="2"/>
    </font>
    <font>
      <sz val="14"/>
      <color theme="0"/>
      <name val="Arial"/>
      <family val="2"/>
    </font>
    <font>
      <sz val="22"/>
      <color rgb="FFFF0000"/>
      <name val="Arial"/>
      <family val="2"/>
    </font>
    <font>
      <b/>
      <sz val="14"/>
      <name val="Arial"/>
      <family val="2"/>
    </font>
    <font>
      <u/>
      <sz val="10"/>
      <color theme="10"/>
      <name val="Calibri"/>
      <family val="2"/>
      <scheme val="minor"/>
    </font>
    <font>
      <b/>
      <sz val="15"/>
      <color rgb="FFFF0000"/>
      <name val="Arial"/>
      <family val="2"/>
    </font>
    <font>
      <sz val="16"/>
      <name val="Arial"/>
      <family val="2"/>
    </font>
    <font>
      <b/>
      <sz val="16"/>
      <name val="Arial"/>
      <family val="2"/>
    </font>
    <font>
      <b/>
      <sz val="16"/>
      <color indexed="12"/>
      <name val="Arial"/>
      <family val="2"/>
    </font>
    <font>
      <b/>
      <sz val="16"/>
      <color rgb="FF0000FF"/>
      <name val="Arial"/>
      <family val="2"/>
    </font>
    <font>
      <i/>
      <sz val="12"/>
      <name val="Arial"/>
      <family val="2"/>
    </font>
    <font>
      <b/>
      <sz val="16"/>
      <color indexed="10"/>
      <name val="Arial"/>
      <family val="2"/>
    </font>
    <font>
      <sz val="16"/>
      <color theme="1"/>
      <name val="Calibri"/>
      <family val="2"/>
      <scheme val="minor"/>
    </font>
    <font>
      <b/>
      <sz val="14"/>
      <color indexed="12"/>
      <name val="Arial"/>
      <family val="2"/>
    </font>
    <font>
      <b/>
      <sz val="15"/>
      <color indexed="12"/>
      <name val="Arial"/>
      <family val="2"/>
    </font>
    <font>
      <b/>
      <sz val="15"/>
      <name val="Arial"/>
      <family val="2"/>
    </font>
    <font>
      <u/>
      <sz val="15"/>
      <name val="Arial"/>
      <family val="2"/>
    </font>
    <font>
      <b/>
      <sz val="15"/>
      <color rgb="FF0000FF"/>
      <name val="Arial"/>
      <family val="2"/>
    </font>
    <font>
      <b/>
      <sz val="14"/>
      <color rgb="FF0000FF"/>
      <name val="Arial"/>
      <family val="2"/>
    </font>
    <font>
      <b/>
      <sz val="11"/>
      <name val="Arial"/>
      <family val="2"/>
    </font>
    <font>
      <sz val="15"/>
      <name val="Arial"/>
      <family val="2"/>
    </font>
    <font>
      <sz val="16"/>
      <color theme="1"/>
      <name val="Arial"/>
      <family val="2"/>
    </font>
    <font>
      <b/>
      <sz val="15"/>
      <color indexed="10"/>
      <name val="Arial"/>
      <family val="2"/>
    </font>
    <font>
      <b/>
      <sz val="22"/>
      <color indexed="10"/>
      <name val="Arial"/>
      <family val="2"/>
    </font>
    <font>
      <sz val="16"/>
      <color indexed="12"/>
      <name val="Arial"/>
      <family val="2"/>
    </font>
    <font>
      <sz val="16"/>
      <color rgb="FF0000FF"/>
      <name val="Arial"/>
      <family val="2"/>
    </font>
    <font>
      <b/>
      <sz val="20"/>
      <name val="Arial"/>
      <family val="2"/>
    </font>
    <font>
      <b/>
      <sz val="10"/>
      <color theme="1"/>
      <name val="Arial"/>
      <family val="2"/>
    </font>
    <font>
      <sz val="11"/>
      <color theme="1"/>
      <name val="Calibri"/>
      <family val="2"/>
      <scheme val="minor"/>
    </font>
    <font>
      <sz val="10"/>
      <color rgb="FF000000"/>
      <name val="Calibri"/>
      <family val="2"/>
      <scheme val="minor"/>
    </font>
    <font>
      <sz val="14"/>
      <color rgb="FF0000FF"/>
      <name val="Arial"/>
      <family val="2"/>
    </font>
    <font>
      <sz val="9"/>
      <color indexed="81"/>
      <name val="Tahoma"/>
      <charset val="1"/>
    </font>
    <font>
      <b/>
      <sz val="9"/>
      <color indexed="81"/>
      <name val="Tahoma"/>
      <charset val="1"/>
    </font>
    <font>
      <sz val="11"/>
      <color theme="1"/>
      <name val="Calibri"/>
      <scheme val="minor"/>
    </font>
  </fonts>
  <fills count="1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66FFFF"/>
        <bgColor indexed="64"/>
      </patternFill>
    </fill>
    <fill>
      <patternFill patternType="solid">
        <fgColor rgb="FFFFCCFF"/>
        <bgColor indexed="64"/>
      </patternFill>
    </fill>
    <fill>
      <patternFill patternType="solid">
        <fgColor rgb="FF92D050"/>
        <bgColor indexed="64"/>
      </patternFill>
    </fill>
    <fill>
      <patternFill patternType="solid">
        <fgColor indexed="13"/>
        <bgColor indexed="64"/>
      </patternFill>
    </fill>
    <fill>
      <patternFill patternType="solid">
        <fgColor rgb="FF99FF99"/>
        <bgColor indexed="64"/>
      </patternFill>
    </fill>
    <fill>
      <patternFill patternType="solid">
        <fgColor rgb="FFFF000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s>
  <cellStyleXfs count="90">
    <xf numFmtId="0" fontId="0" fillId="0" borderId="0"/>
    <xf numFmtId="0" fontId="1" fillId="0" borderId="0"/>
    <xf numFmtId="0" fontId="5" fillId="0" borderId="0"/>
    <xf numFmtId="4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5"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 fillId="0" borderId="0"/>
    <xf numFmtId="0" fontId="5" fillId="0" borderId="0"/>
    <xf numFmtId="0" fontId="1"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6" fillId="0" borderId="0"/>
    <xf numFmtId="44" fontId="16" fillId="0" borderId="0" applyFont="0" applyFill="0" applyBorder="0" applyAlignment="0" applyProtection="0"/>
    <xf numFmtId="0" fontId="1" fillId="0" borderId="0"/>
    <xf numFmtId="0" fontId="17" fillId="0" borderId="0"/>
    <xf numFmtId="44" fontId="17" fillId="0" borderId="0" applyFont="0" applyFill="0" applyBorder="0" applyAlignment="0" applyProtection="0"/>
    <xf numFmtId="0" fontId="23" fillId="0" borderId="0" applyNumberFormat="0" applyFill="0" applyBorder="0" applyAlignment="0" applyProtection="0"/>
    <xf numFmtId="0" fontId="8" fillId="0" borderId="0"/>
    <xf numFmtId="0" fontId="5" fillId="0" borderId="0"/>
    <xf numFmtId="0" fontId="8" fillId="0" borderId="0"/>
    <xf numFmtId="0" fontId="17" fillId="0" borderId="0"/>
    <xf numFmtId="44" fontId="17" fillId="0" borderId="0" applyFont="0" applyFill="0" applyBorder="0" applyAlignment="0" applyProtection="0"/>
    <xf numFmtId="0" fontId="1" fillId="0" borderId="0"/>
    <xf numFmtId="0" fontId="8"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7" fillId="0" borderId="0"/>
    <xf numFmtId="0" fontId="8" fillId="0" borderId="0"/>
    <xf numFmtId="0" fontId="1" fillId="0" borderId="0"/>
    <xf numFmtId="0" fontId="1" fillId="0" borderId="0"/>
    <xf numFmtId="44" fontId="1" fillId="0" borderId="0" applyFont="0" applyFill="0" applyBorder="0" applyAlignment="0" applyProtection="0"/>
    <xf numFmtId="0" fontId="1" fillId="0" borderId="0"/>
    <xf numFmtId="44" fontId="5" fillId="0" borderId="0" applyFont="0" applyFill="0" applyBorder="0" applyAlignment="0" applyProtection="0"/>
    <xf numFmtId="0" fontId="48" fillId="0" borderId="0"/>
    <xf numFmtId="0" fontId="23" fillId="0" borderId="0" applyNumberFormat="0" applyFill="0" applyBorder="0" applyAlignment="0" applyProtection="0"/>
    <xf numFmtId="0" fontId="1" fillId="0" borderId="0"/>
    <xf numFmtId="0" fontId="1" fillId="0" borderId="0"/>
    <xf numFmtId="0" fontId="52" fillId="0" borderId="0"/>
  </cellStyleXfs>
  <cellXfs count="267">
    <xf numFmtId="0" fontId="0" fillId="0" borderId="0" xfId="0"/>
    <xf numFmtId="0" fontId="5" fillId="0" borderId="0" xfId="2" applyAlignment="1">
      <alignment vertical="center"/>
    </xf>
    <xf numFmtId="43" fontId="0" fillId="0" borderId="0" xfId="6" applyFont="1" applyFill="1" applyBorder="1" applyAlignment="1">
      <alignment vertical="center"/>
    </xf>
    <xf numFmtId="40" fontId="0" fillId="0" borderId="0" xfId="6" applyNumberFormat="1" applyFont="1" applyFill="1" applyBorder="1" applyAlignment="1">
      <alignment vertical="center"/>
    </xf>
    <xf numFmtId="38" fontId="11" fillId="0" borderId="0" xfId="6" applyNumberFormat="1" applyFont="1" applyFill="1" applyBorder="1" applyAlignment="1">
      <alignment vertical="center"/>
    </xf>
    <xf numFmtId="38" fontId="5" fillId="0" borderId="0" xfId="6" applyNumberFormat="1" applyFont="1" applyFill="1" applyBorder="1" applyAlignment="1">
      <alignment horizontal="right" vertical="center"/>
    </xf>
    <xf numFmtId="38" fontId="5" fillId="0" borderId="0" xfId="6" applyNumberFormat="1" applyFont="1" applyFill="1" applyBorder="1" applyAlignment="1">
      <alignment vertical="center"/>
    </xf>
    <xf numFmtId="38" fontId="11" fillId="0" borderId="0" xfId="6" applyNumberFormat="1" applyFont="1" applyFill="1" applyBorder="1" applyAlignment="1">
      <alignment horizontal="right" vertical="center"/>
    </xf>
    <xf numFmtId="167" fontId="5" fillId="0" borderId="0" xfId="6" applyNumberFormat="1" applyFont="1" applyFill="1" applyAlignment="1">
      <alignment vertical="center" wrapText="1"/>
    </xf>
    <xf numFmtId="164" fontId="11" fillId="0" borderId="0" xfId="2" applyNumberFormat="1" applyFont="1" applyAlignment="1">
      <alignment vertical="center" wrapText="1"/>
    </xf>
    <xf numFmtId="43" fontId="11" fillId="0" borderId="0" xfId="6" applyFont="1" applyFill="1" applyBorder="1" applyAlignment="1">
      <alignment horizontal="center" vertical="center" wrapText="1"/>
    </xf>
    <xf numFmtId="164" fontId="11" fillId="4" borderId="1" xfId="2" applyNumberFormat="1" applyFont="1" applyFill="1" applyBorder="1" applyAlignment="1">
      <alignment horizontal="center" vertical="center" wrapText="1"/>
    </xf>
    <xf numFmtId="168" fontId="11" fillId="0" borderId="0" xfId="9" applyNumberFormat="1" applyFont="1" applyAlignment="1">
      <alignment horizontal="center" vertical="center" wrapText="1"/>
    </xf>
    <xf numFmtId="168" fontId="11" fillId="0" borderId="1" xfId="9" applyNumberFormat="1" applyFont="1" applyBorder="1" applyAlignment="1">
      <alignment horizontal="center" vertical="center" wrapText="1"/>
    </xf>
    <xf numFmtId="168" fontId="11" fillId="4" borderId="1" xfId="9" applyNumberFormat="1" applyFont="1" applyFill="1" applyBorder="1" applyAlignment="1">
      <alignment horizontal="center" vertical="center" wrapText="1"/>
    </xf>
    <xf numFmtId="164" fontId="11" fillId="0" borderId="0" xfId="2" applyNumberFormat="1" applyFont="1" applyAlignment="1">
      <alignment horizontal="center" vertical="center" wrapText="1"/>
    </xf>
    <xf numFmtId="0" fontId="3" fillId="0" borderId="0" xfId="2" applyFont="1" applyAlignment="1">
      <alignment horizontal="center" vertical="center"/>
    </xf>
    <xf numFmtId="164" fontId="13" fillId="0" borderId="0" xfId="2" applyNumberFormat="1" applyFont="1" applyAlignment="1">
      <alignment vertical="center"/>
    </xf>
    <xf numFmtId="3" fontId="2" fillId="0" borderId="0" xfId="3" applyNumberFormat="1" applyFont="1" applyFill="1" applyBorder="1" applyAlignment="1">
      <alignment vertical="center"/>
    </xf>
    <xf numFmtId="164" fontId="11" fillId="0" borderId="0" xfId="2" applyNumberFormat="1" applyFont="1" applyAlignment="1">
      <alignment vertical="center"/>
    </xf>
    <xf numFmtId="170" fontId="5" fillId="0" borderId="0" xfId="2" applyNumberFormat="1" applyAlignment="1">
      <alignment vertical="center"/>
    </xf>
    <xf numFmtId="164" fontId="5" fillId="0" borderId="0" xfId="2" applyNumberFormat="1" applyAlignment="1">
      <alignment vertical="center"/>
    </xf>
    <xf numFmtId="0" fontId="1" fillId="0" borderId="0" xfId="11" applyAlignment="1">
      <alignment vertical="center"/>
    </xf>
    <xf numFmtId="0" fontId="1" fillId="0" borderId="0" xfId="11" applyAlignment="1">
      <alignment vertical="top" wrapText="1"/>
    </xf>
    <xf numFmtId="4" fontId="1" fillId="0" borderId="0" xfId="11" applyNumberFormat="1" applyAlignment="1">
      <alignment vertical="center"/>
    </xf>
    <xf numFmtId="172" fontId="0" fillId="0" borderId="0" xfId="12" applyNumberFormat="1" applyFont="1" applyAlignment="1">
      <alignment vertical="center"/>
    </xf>
    <xf numFmtId="4" fontId="10" fillId="0" borderId="0" xfId="11" applyNumberFormat="1" applyFont="1" applyAlignment="1">
      <alignment vertical="center"/>
    </xf>
    <xf numFmtId="4" fontId="10" fillId="3" borderId="6" xfId="11" applyNumberFormat="1" applyFont="1" applyFill="1" applyBorder="1" applyAlignment="1">
      <alignment vertical="center"/>
    </xf>
    <xf numFmtId="4" fontId="1" fillId="0" borderId="6" xfId="11" applyNumberFormat="1" applyBorder="1" applyAlignment="1">
      <alignment vertical="center"/>
    </xf>
    <xf numFmtId="0" fontId="9" fillId="0" borderId="0" xfId="11" applyFont="1" applyAlignment="1">
      <alignment vertical="top" wrapText="1"/>
    </xf>
    <xf numFmtId="0" fontId="5" fillId="0" borderId="0" xfId="9" applyAlignment="1">
      <alignment vertical="top" wrapText="1"/>
    </xf>
    <xf numFmtId="0" fontId="1" fillId="0" borderId="0" xfId="11" applyAlignment="1">
      <alignment horizontal="center" vertical="center"/>
    </xf>
    <xf numFmtId="0" fontId="1" fillId="0" borderId="0" xfId="11" applyAlignment="1">
      <alignment horizontal="center" vertical="top" wrapText="1"/>
    </xf>
    <xf numFmtId="0" fontId="1" fillId="5" borderId="0" xfId="11" applyFill="1" applyAlignment="1">
      <alignment horizontal="center" vertical="center"/>
    </xf>
    <xf numFmtId="4" fontId="1" fillId="5" borderId="0" xfId="11" applyNumberFormat="1" applyFill="1" applyAlignment="1">
      <alignment horizontal="center" vertical="center"/>
    </xf>
    <xf numFmtId="4" fontId="1" fillId="0" borderId="0" xfId="11" applyNumberFormat="1" applyAlignment="1">
      <alignment horizontal="center" vertical="center"/>
    </xf>
    <xf numFmtId="4" fontId="10" fillId="0" borderId="0" xfId="11" applyNumberFormat="1" applyFont="1" applyAlignment="1">
      <alignment horizontal="center" vertical="center"/>
    </xf>
    <xf numFmtId="0" fontId="10" fillId="0" borderId="0" xfId="11" applyFont="1" applyAlignment="1">
      <alignment horizontal="center" vertical="center"/>
    </xf>
    <xf numFmtId="0" fontId="18" fillId="0" borderId="0" xfId="55" applyFont="1"/>
    <xf numFmtId="173" fontId="19" fillId="0" borderId="0" xfId="56" applyNumberFormat="1" applyFont="1" applyFill="1" applyBorder="1"/>
    <xf numFmtId="0" fontId="19" fillId="0" borderId="0" xfId="55" applyFont="1"/>
    <xf numFmtId="173" fontId="19" fillId="0" borderId="0" xfId="56" applyNumberFormat="1" applyFont="1" applyFill="1" applyBorder="1" applyProtection="1"/>
    <xf numFmtId="37" fontId="19" fillId="0" borderId="0" xfId="55" applyNumberFormat="1" applyFont="1"/>
    <xf numFmtId="0" fontId="18" fillId="0" borderId="0" xfId="55" applyFont="1" applyAlignment="1">
      <alignment horizontal="center"/>
    </xf>
    <xf numFmtId="0" fontId="18" fillId="0" borderId="0" xfId="55" applyFont="1" applyAlignment="1">
      <alignment horizontal="centerContinuous"/>
    </xf>
    <xf numFmtId="173" fontId="19" fillId="0" borderId="0" xfId="56" applyNumberFormat="1" applyFont="1" applyFill="1" applyBorder="1" applyAlignment="1" applyProtection="1">
      <alignment horizontal="centerContinuous"/>
    </xf>
    <xf numFmtId="37" fontId="19" fillId="0" borderId="0" xfId="55" applyNumberFormat="1" applyFont="1" applyAlignment="1">
      <alignment horizontal="centerContinuous"/>
    </xf>
    <xf numFmtId="0" fontId="20" fillId="0" borderId="0" xfId="55" applyFont="1"/>
    <xf numFmtId="0" fontId="18" fillId="0" borderId="7" xfId="55" applyFont="1" applyBorder="1" applyAlignment="1">
      <alignment horizontal="center"/>
    </xf>
    <xf numFmtId="0" fontId="21" fillId="0" borderId="0" xfId="55" applyFont="1"/>
    <xf numFmtId="0" fontId="22" fillId="0" borderId="0" xfId="55" applyFont="1"/>
    <xf numFmtId="0" fontId="22" fillId="0" borderId="7" xfId="55" applyFont="1" applyBorder="1" applyAlignment="1">
      <alignment horizontal="centerContinuous"/>
    </xf>
    <xf numFmtId="173" fontId="22" fillId="0" borderId="0" xfId="56" applyNumberFormat="1" applyFont="1" applyFill="1" applyBorder="1" applyAlignment="1" applyProtection="1">
      <alignment horizontal="centerContinuous"/>
    </xf>
    <xf numFmtId="0" fontId="22" fillId="0" borderId="0" xfId="55" applyFont="1" applyAlignment="1">
      <alignment horizontal="centerContinuous"/>
    </xf>
    <xf numFmtId="0" fontId="23" fillId="0" borderId="0" xfId="57" applyFill="1" applyBorder="1" applyAlignment="1" applyProtection="1">
      <alignment horizontal="centerContinuous"/>
    </xf>
    <xf numFmtId="0" fontId="22" fillId="0" borderId="8" xfId="55" applyFont="1" applyBorder="1" applyAlignment="1">
      <alignment horizontal="centerContinuous"/>
    </xf>
    <xf numFmtId="173" fontId="22" fillId="0" borderId="3" xfId="56" applyNumberFormat="1" applyFont="1" applyFill="1" applyBorder="1" applyAlignment="1" applyProtection="1">
      <alignment horizontal="centerContinuous"/>
    </xf>
    <xf numFmtId="0" fontId="22" fillId="0" borderId="3" xfId="55" applyFont="1" applyBorder="1" applyAlignment="1">
      <alignment horizontal="centerContinuous"/>
    </xf>
    <xf numFmtId="0" fontId="22" fillId="0" borderId="5" xfId="55" applyFont="1" applyBorder="1" applyAlignment="1">
      <alignment horizontal="centerContinuous"/>
    </xf>
    <xf numFmtId="0" fontId="24" fillId="0" borderId="3" xfId="55" applyFont="1" applyBorder="1" applyAlignment="1">
      <alignment horizontal="centerContinuous"/>
    </xf>
    <xf numFmtId="0" fontId="18" fillId="0" borderId="7" xfId="55" applyFont="1" applyBorder="1"/>
    <xf numFmtId="0" fontId="25" fillId="0" borderId="0" xfId="55" applyFont="1"/>
    <xf numFmtId="0" fontId="26" fillId="0" borderId="0" xfId="55" applyFont="1"/>
    <xf numFmtId="0" fontId="25" fillId="0" borderId="7" xfId="55" applyFont="1" applyBorder="1" applyAlignment="1">
      <alignment horizontal="center"/>
    </xf>
    <xf numFmtId="173" fontId="27" fillId="0" borderId="0" xfId="56" applyNumberFormat="1" applyFont="1" applyFill="1" applyBorder="1" applyProtection="1"/>
    <xf numFmtId="5" fontId="26" fillId="8" borderId="1" xfId="55" applyNumberFormat="1" applyFont="1" applyFill="1" applyBorder="1"/>
    <xf numFmtId="0" fontId="26" fillId="0" borderId="0" xfId="55" quotePrefix="1" applyFont="1" applyAlignment="1">
      <alignment horizontal="right"/>
    </xf>
    <xf numFmtId="0" fontId="26" fillId="0" borderId="7" xfId="55" applyFont="1" applyBorder="1" applyAlignment="1">
      <alignment horizontal="center"/>
    </xf>
    <xf numFmtId="37" fontId="27" fillId="0" borderId="0" xfId="55" applyNumberFormat="1" applyFont="1"/>
    <xf numFmtId="174" fontId="28" fillId="8" borderId="1" xfId="55" applyNumberFormat="1" applyFont="1" applyFill="1" applyBorder="1"/>
    <xf numFmtId="44" fontId="26" fillId="0" borderId="0" xfId="56" applyFont="1" applyFill="1" applyBorder="1" applyAlignment="1" applyProtection="1">
      <alignment horizontal="right"/>
    </xf>
    <xf numFmtId="0" fontId="25" fillId="0" borderId="0" xfId="55" quotePrefix="1" applyFont="1" applyAlignment="1">
      <alignment horizontal="right"/>
    </xf>
    <xf numFmtId="0" fontId="26" fillId="0" borderId="7" xfId="55" applyFont="1" applyBorder="1"/>
    <xf numFmtId="173" fontId="27" fillId="0" borderId="0" xfId="56" applyNumberFormat="1" applyFont="1" applyFill="1" applyBorder="1"/>
    <xf numFmtId="0" fontId="27" fillId="0" borderId="0" xfId="55" applyFont="1"/>
    <xf numFmtId="44" fontId="26" fillId="0" borderId="0" xfId="56" applyFont="1" applyFill="1" applyBorder="1" applyProtection="1"/>
    <xf numFmtId="49" fontId="26" fillId="0" borderId="0" xfId="55" applyNumberFormat="1" applyFont="1" applyAlignment="1">
      <alignment horizontal="right"/>
    </xf>
    <xf numFmtId="0" fontId="29" fillId="0" borderId="0" xfId="55" applyFont="1" applyAlignment="1">
      <alignment vertical="top"/>
    </xf>
    <xf numFmtId="0" fontId="26" fillId="0" borderId="9" xfId="55" applyFont="1" applyBorder="1" applyAlignment="1">
      <alignment horizontal="center"/>
    </xf>
    <xf numFmtId="173" fontId="27" fillId="0" borderId="10" xfId="56" applyNumberFormat="1" applyFont="1" applyFill="1" applyBorder="1" applyProtection="1"/>
    <xf numFmtId="37" fontId="27" fillId="0" borderId="10" xfId="55" applyNumberFormat="1" applyFont="1" applyBorder="1"/>
    <xf numFmtId="0" fontId="26" fillId="0" borderId="10" xfId="55" applyFont="1" applyBorder="1"/>
    <xf numFmtId="0" fontId="25" fillId="0" borderId="0" xfId="55" applyFont="1" applyAlignment="1">
      <alignment horizontal="left"/>
    </xf>
    <xf numFmtId="173" fontId="26" fillId="0" borderId="0" xfId="56" applyNumberFormat="1" applyFont="1" applyFill="1" applyBorder="1" applyAlignment="1" applyProtection="1">
      <alignment horizontal="center"/>
    </xf>
    <xf numFmtId="5" fontId="26" fillId="8" borderId="1" xfId="55" applyNumberFormat="1" applyFont="1" applyFill="1" applyBorder="1" applyAlignment="1">
      <alignment horizontal="right"/>
    </xf>
    <xf numFmtId="5" fontId="28" fillId="8" borderId="1" xfId="55" applyNumberFormat="1" applyFont="1" applyFill="1" applyBorder="1"/>
    <xf numFmtId="173" fontId="30" fillId="0" borderId="0" xfId="56" applyNumberFormat="1" applyFont="1" applyFill="1" applyBorder="1" applyProtection="1"/>
    <xf numFmtId="37" fontId="30" fillId="0" borderId="0" xfId="55" applyNumberFormat="1" applyFont="1"/>
    <xf numFmtId="0" fontId="31" fillId="0" borderId="0" xfId="55" applyFont="1" applyAlignment="1">
      <alignment horizontal="centerContinuous"/>
    </xf>
    <xf numFmtId="0" fontId="22" fillId="0" borderId="7" xfId="55" applyFont="1" applyBorder="1" applyAlignment="1">
      <alignment horizontal="center"/>
    </xf>
    <xf numFmtId="173" fontId="32" fillId="0" borderId="0" xfId="56" applyNumberFormat="1" applyFont="1" applyFill="1" applyBorder="1" applyProtection="1"/>
    <xf numFmtId="37" fontId="33" fillId="0" borderId="0" xfId="55" applyNumberFormat="1" applyFont="1"/>
    <xf numFmtId="0" fontId="34" fillId="0" borderId="0" xfId="55" applyFont="1"/>
    <xf numFmtId="0" fontId="35" fillId="0" borderId="7" xfId="55" applyFont="1" applyBorder="1" applyAlignment="1">
      <alignment horizontal="centerContinuous"/>
    </xf>
    <xf numFmtId="175" fontId="37" fillId="8" borderId="1" xfId="55" applyNumberFormat="1" applyFont="1" applyFill="1" applyBorder="1" applyAlignment="1">
      <alignment horizontal="center"/>
    </xf>
    <xf numFmtId="0" fontId="4" fillId="0" borderId="0" xfId="55" applyFont="1"/>
    <xf numFmtId="0" fontId="38" fillId="0" borderId="0" xfId="55" applyFont="1"/>
    <xf numFmtId="0" fontId="38" fillId="0" borderId="7" xfId="55" applyFont="1" applyBorder="1" applyAlignment="1">
      <alignment horizontal="center"/>
    </xf>
    <xf numFmtId="0" fontId="25" fillId="0" borderId="1" xfId="55" applyFont="1" applyBorder="1" applyAlignment="1">
      <alignment horizontal="center" wrapText="1"/>
    </xf>
    <xf numFmtId="0" fontId="34" fillId="0" borderId="7" xfId="55" applyFont="1" applyBorder="1" applyAlignment="1">
      <alignment horizontal="left"/>
    </xf>
    <xf numFmtId="173" fontId="33" fillId="0" borderId="0" xfId="56" applyNumberFormat="1" applyFont="1" applyFill="1" applyBorder="1" applyProtection="1"/>
    <xf numFmtId="0" fontId="39" fillId="0" borderId="0" xfId="55" applyFont="1"/>
    <xf numFmtId="0" fontId="29" fillId="0" borderId="0" xfId="55" applyFont="1" applyAlignment="1">
      <alignment horizontal="left" vertical="top"/>
    </xf>
    <xf numFmtId="0" fontId="39" fillId="0" borderId="0" xfId="55" applyFont="1" applyAlignment="1">
      <alignment horizontal="right"/>
    </xf>
    <xf numFmtId="173" fontId="33" fillId="0" borderId="0" xfId="56" applyNumberFormat="1" applyFont="1" applyFill="1" applyBorder="1" applyAlignment="1" applyProtection="1"/>
    <xf numFmtId="0" fontId="40" fillId="0" borderId="0" xfId="55" applyFont="1" applyAlignment="1">
      <alignment horizontal="centerContinuous"/>
    </xf>
    <xf numFmtId="0" fontId="25" fillId="0" borderId="0" xfId="55" applyFont="1" applyAlignment="1">
      <alignment horizontal="right"/>
    </xf>
    <xf numFmtId="0" fontId="34" fillId="0" borderId="7" xfId="55" applyFont="1" applyBorder="1" applyAlignment="1">
      <alignment horizontal="center"/>
    </xf>
    <xf numFmtId="0" fontId="39" fillId="0" borderId="0" xfId="55" applyFont="1" applyAlignment="1">
      <alignment horizontal="centerContinuous"/>
    </xf>
    <xf numFmtId="173" fontId="41" fillId="0" borderId="0" xfId="56" applyNumberFormat="1" applyFont="1" applyFill="1" applyBorder="1" applyProtection="1"/>
    <xf numFmtId="42" fontId="26" fillId="8" borderId="1" xfId="55" applyNumberFormat="1" applyFont="1" applyFill="1" applyBorder="1"/>
    <xf numFmtId="0" fontId="24" fillId="0" borderId="0" xfId="55" applyFont="1"/>
    <xf numFmtId="173" fontId="42" fillId="0" borderId="0" xfId="56" applyNumberFormat="1" applyFont="1" applyFill="1" applyBorder="1" applyProtection="1"/>
    <xf numFmtId="0" fontId="43" fillId="0" borderId="0" xfId="55" applyFont="1"/>
    <xf numFmtId="0" fontId="34" fillId="0" borderId="7" xfId="55" applyFont="1" applyBorder="1"/>
    <xf numFmtId="173" fontId="33" fillId="0" borderId="0" xfId="56" applyNumberFormat="1" applyFont="1" applyFill="1" applyBorder="1" applyAlignment="1" applyProtection="1">
      <alignment horizontal="centerContinuous"/>
    </xf>
    <xf numFmtId="0" fontId="33" fillId="0" borderId="0" xfId="55" applyFont="1" applyAlignment="1">
      <alignment horizontal="centerContinuous"/>
    </xf>
    <xf numFmtId="0" fontId="34" fillId="0" borderId="0" xfId="55" applyFont="1" applyAlignment="1">
      <alignment horizontal="centerContinuous"/>
    </xf>
    <xf numFmtId="173" fontId="32" fillId="0" borderId="0" xfId="56" applyNumberFormat="1" applyFont="1" applyFill="1" applyBorder="1" applyAlignment="1" applyProtection="1">
      <alignment horizontal="centerContinuous"/>
    </xf>
    <xf numFmtId="0" fontId="26" fillId="0" borderId="0" xfId="55" applyFont="1" applyAlignment="1">
      <alignment horizontal="centerContinuous"/>
    </xf>
    <xf numFmtId="0" fontId="26" fillId="0" borderId="0" xfId="55" applyFont="1" applyAlignment="1">
      <alignment horizontal="center"/>
    </xf>
    <xf numFmtId="37" fontId="32" fillId="3" borderId="4" xfId="55" applyNumberFormat="1" applyFont="1" applyFill="1" applyBorder="1" applyAlignment="1">
      <alignment horizontal="left"/>
    </xf>
    <xf numFmtId="37" fontId="27" fillId="0" borderId="0" xfId="55" applyNumberFormat="1" applyFont="1" applyAlignment="1">
      <alignment horizontal="centerContinuous"/>
    </xf>
    <xf numFmtId="0" fontId="22" fillId="0" borderId="0" xfId="55" applyFont="1" applyAlignment="1">
      <alignment horizontal="center"/>
    </xf>
    <xf numFmtId="0" fontId="39" fillId="0" borderId="0" xfId="55" applyFont="1" applyAlignment="1">
      <alignment horizontal="center"/>
    </xf>
    <xf numFmtId="0" fontId="34" fillId="0" borderId="0" xfId="55" applyFont="1" applyAlignment="1">
      <alignment horizontal="center"/>
    </xf>
    <xf numFmtId="0" fontId="34" fillId="0" borderId="7" xfId="55" applyFont="1" applyBorder="1" applyAlignment="1">
      <alignment horizontal="centerContinuous"/>
    </xf>
    <xf numFmtId="173" fontId="34" fillId="0" borderId="0" xfId="56" applyNumberFormat="1" applyFont="1" applyFill="1" applyBorder="1" applyAlignment="1" applyProtection="1">
      <alignment horizontal="centerContinuous"/>
    </xf>
    <xf numFmtId="0" fontId="26" fillId="0" borderId="7" xfId="55" applyFont="1" applyBorder="1" applyAlignment="1">
      <alignment horizontal="centerContinuous"/>
    </xf>
    <xf numFmtId="173" fontId="26" fillId="0" borderId="0" xfId="56" applyNumberFormat="1" applyFont="1" applyFill="1" applyBorder="1" applyAlignment="1" applyProtection="1">
      <alignment horizontal="centerContinuous"/>
    </xf>
    <xf numFmtId="0" fontId="45" fillId="0" borderId="0" xfId="55" applyFont="1" applyAlignment="1">
      <alignment horizontal="centerContinuous"/>
    </xf>
    <xf numFmtId="0" fontId="1" fillId="6" borderId="0" xfId="11" applyFill="1" applyAlignment="1">
      <alignment vertical="center"/>
    </xf>
    <xf numFmtId="0" fontId="0" fillId="0" borderId="0" xfId="11" applyFont="1" applyAlignment="1">
      <alignment vertical="top" wrapText="1"/>
    </xf>
    <xf numFmtId="0" fontId="10" fillId="6" borderId="0" xfId="11" applyFont="1" applyFill="1" applyAlignment="1">
      <alignment vertical="center"/>
    </xf>
    <xf numFmtId="0" fontId="1" fillId="9" borderId="0" xfId="11" applyFill="1" applyAlignment="1">
      <alignment vertical="center"/>
    </xf>
    <xf numFmtId="0" fontId="1" fillId="9" borderId="0" xfId="11" applyFill="1" applyAlignment="1">
      <alignment vertical="top" wrapText="1"/>
    </xf>
    <xf numFmtId="167" fontId="5" fillId="0" borderId="0" xfId="6" applyNumberFormat="1" applyFont="1" applyFill="1" applyAlignment="1">
      <alignment vertical="center"/>
    </xf>
    <xf numFmtId="167" fontId="11" fillId="0" borderId="3" xfId="6" applyNumberFormat="1" applyFont="1" applyFill="1" applyBorder="1" applyAlignment="1">
      <alignment horizontal="right" vertical="center"/>
    </xf>
    <xf numFmtId="167" fontId="11" fillId="0" borderId="3" xfId="6" applyNumberFormat="1" applyFont="1" applyFill="1" applyBorder="1" applyAlignment="1">
      <alignment vertical="center"/>
    </xf>
    <xf numFmtId="0" fontId="1" fillId="10" borderId="0" xfId="11" applyFill="1" applyAlignment="1">
      <alignment vertical="center"/>
    </xf>
    <xf numFmtId="4" fontId="1" fillId="10" borderId="0" xfId="11" applyNumberFormat="1" applyFill="1" applyAlignment="1">
      <alignment vertical="center"/>
    </xf>
    <xf numFmtId="0" fontId="1" fillId="2" borderId="0" xfId="11" applyFill="1" applyAlignment="1">
      <alignment vertical="center"/>
    </xf>
    <xf numFmtId="0" fontId="5" fillId="0" borderId="0" xfId="2" applyFill="1" applyAlignment="1">
      <alignment vertical="center"/>
    </xf>
    <xf numFmtId="3" fontId="11" fillId="4" borderId="5" xfId="9" applyNumberFormat="1" applyFont="1" applyFill="1" applyBorder="1" applyAlignment="1">
      <alignment horizontal="center" vertical="center" wrapText="1"/>
    </xf>
    <xf numFmtId="3" fontId="11" fillId="4" borderId="5" xfId="6" applyNumberFormat="1" applyFont="1" applyFill="1" applyBorder="1" applyAlignment="1">
      <alignment horizontal="center" vertical="center" wrapText="1"/>
    </xf>
    <xf numFmtId="0" fontId="5" fillId="0" borderId="0" xfId="2" applyFont="1" applyAlignment="1">
      <alignment vertical="center"/>
    </xf>
    <xf numFmtId="0" fontId="5" fillId="0" borderId="0" xfId="2" applyFont="1" applyFill="1" applyAlignment="1">
      <alignment vertical="center"/>
    </xf>
    <xf numFmtId="167" fontId="2" fillId="0" borderId="0" xfId="8" applyNumberFormat="1" applyFont="1" applyFill="1" applyAlignment="1">
      <alignment vertical="center"/>
    </xf>
    <xf numFmtId="167" fontId="2" fillId="0" borderId="0" xfId="6" applyNumberFormat="1" applyFont="1" applyFill="1" applyAlignment="1">
      <alignment vertical="center"/>
    </xf>
    <xf numFmtId="167" fontId="5" fillId="0" borderId="0" xfId="6" applyNumberFormat="1" applyFont="1" applyFill="1" applyBorder="1" applyAlignment="1">
      <alignment vertical="center"/>
    </xf>
    <xf numFmtId="167" fontId="2" fillId="0" borderId="0" xfId="6" applyNumberFormat="1" applyFont="1" applyFill="1" applyBorder="1" applyAlignment="1">
      <alignment vertical="center"/>
    </xf>
    <xf numFmtId="167" fontId="5" fillId="0" borderId="0" xfId="6" applyNumberFormat="1" applyFont="1" applyFill="1" applyAlignment="1">
      <alignment horizontal="right" vertical="center"/>
    </xf>
    <xf numFmtId="164" fontId="13" fillId="0" borderId="0" xfId="2" applyNumberFormat="1" applyFont="1" applyFill="1" applyAlignment="1">
      <alignment vertical="center"/>
    </xf>
    <xf numFmtId="0" fontId="14" fillId="0" borderId="0" xfId="2" applyFont="1" applyFill="1" applyAlignment="1">
      <alignment vertical="center"/>
    </xf>
    <xf numFmtId="167" fontId="5" fillId="0" borderId="0" xfId="2" applyNumberFormat="1" applyFont="1" applyFill="1" applyBorder="1" applyAlignment="1">
      <alignment vertical="center"/>
    </xf>
    <xf numFmtId="167" fontId="2" fillId="0" borderId="0" xfId="0" applyNumberFormat="1" applyFont="1" applyFill="1" applyBorder="1" applyAlignment="1">
      <alignment wrapText="1"/>
    </xf>
    <xf numFmtId="167" fontId="2" fillId="0" borderId="0" xfId="0" applyNumberFormat="1" applyFont="1" applyFill="1" applyBorder="1"/>
    <xf numFmtId="167" fontId="2" fillId="0" borderId="0" xfId="0" applyNumberFormat="1" applyFont="1" applyFill="1" applyBorder="1" applyAlignment="1"/>
    <xf numFmtId="3" fontId="11" fillId="0" borderId="0" xfId="2" applyNumberFormat="1" applyFont="1" applyAlignment="1">
      <alignment vertical="center"/>
    </xf>
    <xf numFmtId="3" fontId="10" fillId="0" borderId="0" xfId="6" applyNumberFormat="1" applyFont="1" applyAlignment="1">
      <alignment vertical="center"/>
    </xf>
    <xf numFmtId="3" fontId="11" fillId="0" borderId="0" xfId="2" applyNumberFormat="1" applyFont="1" applyFill="1" applyAlignment="1">
      <alignment vertical="center"/>
    </xf>
    <xf numFmtId="167" fontId="11" fillId="0" borderId="0" xfId="6" applyNumberFormat="1" applyFont="1" applyFill="1" applyBorder="1" applyAlignment="1">
      <alignment vertical="center"/>
    </xf>
    <xf numFmtId="9" fontId="5" fillId="0" borderId="0" xfId="4" applyFont="1" applyFill="1" applyAlignment="1">
      <alignment vertical="center"/>
    </xf>
    <xf numFmtId="167" fontId="2" fillId="0" borderId="0" xfId="3" applyNumberFormat="1" applyFont="1" applyFill="1" applyBorder="1" applyAlignment="1">
      <alignment vertical="center"/>
    </xf>
    <xf numFmtId="167" fontId="11" fillId="0" borderId="0" xfId="6" applyNumberFormat="1" applyFont="1" applyFill="1" applyAlignment="1">
      <alignment horizontal="right" vertical="center"/>
    </xf>
    <xf numFmtId="167" fontId="11" fillId="0" borderId="0" xfId="6" applyNumberFormat="1" applyFont="1" applyFill="1" applyBorder="1" applyAlignment="1">
      <alignment horizontal="right" vertical="center"/>
    </xf>
    <xf numFmtId="167" fontId="11" fillId="0" borderId="0" xfId="6" applyNumberFormat="1" applyFont="1" applyFill="1" applyAlignment="1">
      <alignment vertical="center"/>
    </xf>
    <xf numFmtId="167" fontId="46" fillId="0" borderId="0" xfId="6" applyNumberFormat="1" applyFont="1" applyFill="1" applyAlignment="1">
      <alignment vertical="center"/>
    </xf>
    <xf numFmtId="4" fontId="1" fillId="5" borderId="0" xfId="11" applyNumberFormat="1" applyFont="1" applyFill="1" applyAlignment="1">
      <alignment horizontal="center" vertical="center"/>
    </xf>
    <xf numFmtId="0" fontId="1" fillId="0" borderId="0" xfId="11" applyFill="1" applyAlignment="1">
      <alignment horizontal="center" vertical="top" wrapText="1"/>
    </xf>
    <xf numFmtId="0" fontId="1" fillId="0" borderId="0" xfId="11" applyFont="1" applyFill="1" applyAlignment="1">
      <alignment vertical="top" wrapText="1"/>
    </xf>
    <xf numFmtId="0" fontId="0" fillId="0" borderId="0" xfId="0" applyFill="1" applyAlignment="1">
      <alignment vertical="top" wrapText="1"/>
    </xf>
    <xf numFmtId="4" fontId="1" fillId="0" borderId="0" xfId="11" applyNumberFormat="1" applyFill="1" applyAlignment="1">
      <alignment vertical="center"/>
    </xf>
    <xf numFmtId="0" fontId="1" fillId="0" borderId="0" xfId="11" applyFill="1" applyAlignment="1">
      <alignment vertical="center"/>
    </xf>
    <xf numFmtId="0" fontId="9" fillId="0" borderId="0" xfId="11" applyFont="1" applyFill="1" applyAlignment="1">
      <alignment vertical="top" wrapText="1"/>
    </xf>
    <xf numFmtId="0" fontId="1" fillId="0" borderId="0" xfId="11" applyFill="1" applyAlignment="1">
      <alignment vertical="top" wrapText="1"/>
    </xf>
    <xf numFmtId="0" fontId="1" fillId="11" borderId="0" xfId="11" applyFill="1" applyAlignment="1">
      <alignment vertical="center"/>
    </xf>
    <xf numFmtId="4" fontId="1" fillId="11" borderId="0" xfId="11" applyNumberFormat="1" applyFill="1" applyAlignment="1">
      <alignment vertical="center"/>
    </xf>
    <xf numFmtId="0" fontId="0" fillId="0" borderId="0" xfId="11" applyFont="1" applyFill="1" applyAlignment="1">
      <alignment vertical="top" wrapText="1"/>
    </xf>
    <xf numFmtId="0" fontId="9" fillId="11" borderId="0" xfId="11" applyFont="1" applyFill="1" applyAlignment="1">
      <alignment vertical="center"/>
    </xf>
    <xf numFmtId="9" fontId="0" fillId="0" borderId="0" xfId="4" applyFont="1" applyAlignment="1">
      <alignment vertical="center"/>
    </xf>
    <xf numFmtId="9" fontId="5" fillId="0" borderId="0" xfId="4" applyFont="1" applyAlignment="1">
      <alignment vertical="center"/>
    </xf>
    <xf numFmtId="9" fontId="11" fillId="4" borderId="3" xfId="4" applyFont="1" applyFill="1" applyBorder="1" applyAlignment="1">
      <alignment horizontal="center" vertical="center" wrapText="1"/>
    </xf>
    <xf numFmtId="9" fontId="2" fillId="0" borderId="0" xfId="4" applyFont="1" applyFill="1" applyAlignment="1">
      <alignment vertical="center"/>
    </xf>
    <xf numFmtId="9" fontId="11" fillId="0" borderId="3" xfId="4" applyFont="1" applyFill="1" applyBorder="1" applyAlignment="1">
      <alignment horizontal="right" vertical="center"/>
    </xf>
    <xf numFmtId="9" fontId="11" fillId="0" borderId="0" xfId="4" applyFont="1" applyFill="1" applyBorder="1" applyAlignment="1">
      <alignment horizontal="right" vertical="center"/>
    </xf>
    <xf numFmtId="9" fontId="5" fillId="0" borderId="0" xfId="4" applyFont="1" applyFill="1" applyBorder="1" applyAlignment="1">
      <alignment vertical="center"/>
    </xf>
    <xf numFmtId="9" fontId="5" fillId="0" borderId="4" xfId="4" applyFont="1" applyFill="1" applyBorder="1" applyAlignment="1">
      <alignment vertical="center"/>
    </xf>
    <xf numFmtId="9" fontId="11" fillId="0" borderId="3" xfId="4" applyFont="1" applyFill="1" applyBorder="1" applyAlignment="1">
      <alignment vertical="center"/>
    </xf>
    <xf numFmtId="9" fontId="2" fillId="0" borderId="0" xfId="4" applyFont="1" applyFill="1" applyBorder="1" applyAlignment="1">
      <alignment vertical="center"/>
    </xf>
    <xf numFmtId="9" fontId="0" fillId="0" borderId="0" xfId="4" applyFont="1" applyFill="1" applyAlignment="1">
      <alignment vertical="center"/>
    </xf>
    <xf numFmtId="176" fontId="44" fillId="8" borderId="1" xfId="0" applyNumberFormat="1" applyFont="1" applyFill="1" applyBorder="1"/>
    <xf numFmtId="165" fontId="25" fillId="3" borderId="1" xfId="62" applyNumberFormat="1" applyFont="1" applyFill="1" applyBorder="1" applyAlignment="1">
      <alignment horizontal="center" wrapText="1"/>
    </xf>
    <xf numFmtId="4" fontId="28" fillId="3" borderId="1" xfId="0" applyNumberFormat="1" applyFont="1" applyFill="1" applyBorder="1"/>
    <xf numFmtId="177" fontId="33" fillId="3" borderId="4" xfId="0" applyNumberFormat="1" applyFont="1" applyFill="1" applyBorder="1" applyAlignment="1">
      <alignment horizontal="center"/>
    </xf>
    <xf numFmtId="166" fontId="37" fillId="8" borderId="1" xfId="0" applyNumberFormat="1" applyFont="1" applyFill="1" applyBorder="1"/>
    <xf numFmtId="166" fontId="37" fillId="3" borderId="1" xfId="0" applyNumberFormat="1" applyFont="1" applyFill="1" applyBorder="1"/>
    <xf numFmtId="5" fontId="36" fillId="8" borderId="1" xfId="0" applyNumberFormat="1" applyFont="1" applyFill="1" applyBorder="1" applyProtection="1"/>
    <xf numFmtId="5" fontId="32" fillId="0" borderId="0" xfId="62" applyNumberFormat="1" applyFont="1" applyFill="1" applyBorder="1" applyProtection="1"/>
    <xf numFmtId="178" fontId="32" fillId="0" borderId="0" xfId="62" applyNumberFormat="1" applyFont="1" applyFill="1" applyBorder="1" applyProtection="1"/>
    <xf numFmtId="5" fontId="28" fillId="8" borderId="1" xfId="0" applyNumberFormat="1" applyFont="1" applyFill="1" applyBorder="1"/>
    <xf numFmtId="44" fontId="26" fillId="0" borderId="0" xfId="56" applyNumberFormat="1" applyFont="1" applyFill="1" applyBorder="1" applyAlignment="1" applyProtection="1">
      <alignment horizontal="centerContinuous"/>
    </xf>
    <xf numFmtId="44" fontId="34" fillId="0" borderId="0" xfId="56" applyNumberFormat="1" applyFont="1" applyFill="1" applyBorder="1" applyAlignment="1" applyProtection="1">
      <alignment horizontal="centerContinuous"/>
    </xf>
    <xf numFmtId="44" fontId="22" fillId="0" borderId="0" xfId="56" applyNumberFormat="1" applyFont="1" applyFill="1" applyBorder="1" applyAlignment="1" applyProtection="1">
      <alignment horizontal="centerContinuous"/>
    </xf>
    <xf numFmtId="44" fontId="32" fillId="0" borderId="0" xfId="56" applyNumberFormat="1" applyFont="1" applyFill="1" applyBorder="1" applyAlignment="1" applyProtection="1">
      <alignment horizontal="centerContinuous"/>
    </xf>
    <xf numFmtId="44" fontId="33" fillId="0" borderId="0" xfId="56" applyNumberFormat="1" applyFont="1" applyFill="1" applyBorder="1" applyAlignment="1" applyProtection="1">
      <alignment horizontal="centerContinuous"/>
    </xf>
    <xf numFmtId="44" fontId="33" fillId="0" borderId="0" xfId="56" applyNumberFormat="1" applyFont="1" applyFill="1" applyBorder="1" applyProtection="1"/>
    <xf numFmtId="44" fontId="42" fillId="0" borderId="0" xfId="56" applyNumberFormat="1" applyFont="1" applyFill="1" applyBorder="1" applyProtection="1"/>
    <xf numFmtId="44" fontId="41" fillId="0" borderId="0" xfId="56" applyNumberFormat="1" applyFont="1" applyFill="1" applyBorder="1" applyProtection="1"/>
    <xf numFmtId="44" fontId="33" fillId="0" borderId="0" xfId="56" applyNumberFormat="1" applyFont="1" applyFill="1" applyBorder="1" applyAlignment="1" applyProtection="1"/>
    <xf numFmtId="44" fontId="19" fillId="7" borderId="0" xfId="56" applyNumberFormat="1" applyFont="1" applyFill="1" applyBorder="1" applyProtection="1"/>
    <xf numFmtId="44" fontId="32" fillId="0" borderId="0" xfId="56" applyNumberFormat="1" applyFont="1" applyFill="1" applyBorder="1" applyProtection="1"/>
    <xf numFmtId="44" fontId="30" fillId="0" borderId="0" xfId="56" applyNumberFormat="1" applyFont="1" applyFill="1" applyBorder="1" applyProtection="1"/>
    <xf numFmtId="44" fontId="27" fillId="0" borderId="0" xfId="56" applyNumberFormat="1" applyFont="1" applyFill="1" applyBorder="1" applyProtection="1"/>
    <xf numFmtId="44" fontId="26" fillId="0" borderId="0" xfId="56" applyNumberFormat="1" applyFont="1" applyFill="1" applyBorder="1" applyAlignment="1" applyProtection="1">
      <alignment horizontal="center"/>
    </xf>
    <xf numFmtId="44" fontId="27" fillId="0" borderId="10" xfId="56" applyNumberFormat="1" applyFont="1" applyFill="1" applyBorder="1" applyProtection="1"/>
    <xf numFmtId="44" fontId="27" fillId="0" borderId="0" xfId="56" applyNumberFormat="1" applyFont="1" applyFill="1" applyBorder="1"/>
    <xf numFmtId="44" fontId="19" fillId="0" borderId="0" xfId="56" applyNumberFormat="1" applyFont="1" applyFill="1" applyBorder="1"/>
    <xf numFmtId="44" fontId="22" fillId="0" borderId="3" xfId="56" applyNumberFormat="1" applyFont="1" applyFill="1" applyBorder="1" applyAlignment="1" applyProtection="1">
      <alignment horizontal="centerContinuous"/>
    </xf>
    <xf numFmtId="44" fontId="19" fillId="0" borderId="0" xfId="56" applyNumberFormat="1" applyFont="1" applyFill="1" applyBorder="1" applyProtection="1"/>
    <xf numFmtId="44" fontId="19" fillId="0" borderId="0" xfId="56" applyNumberFormat="1" applyFont="1" applyFill="1" applyBorder="1" applyAlignment="1" applyProtection="1">
      <alignment horizontal="centerContinuous"/>
    </xf>
    <xf numFmtId="0" fontId="1" fillId="12" borderId="0" xfId="11" applyFont="1" applyFill="1" applyAlignment="1">
      <alignment vertical="center"/>
    </xf>
    <xf numFmtId="4" fontId="1" fillId="12" borderId="0" xfId="11" applyNumberFormat="1" applyFill="1" applyAlignment="1">
      <alignment vertical="center"/>
    </xf>
    <xf numFmtId="0" fontId="1" fillId="12" borderId="0" xfId="11" applyFill="1" applyAlignment="1">
      <alignment vertical="center"/>
    </xf>
    <xf numFmtId="0" fontId="0" fillId="12" borderId="0" xfId="11" applyFont="1" applyFill="1" applyAlignment="1">
      <alignment vertical="top" wrapText="1"/>
    </xf>
    <xf numFmtId="164" fontId="11" fillId="0" borderId="0" xfId="2" applyNumberFormat="1" applyFont="1" applyFill="1" applyAlignment="1">
      <alignment vertical="top"/>
    </xf>
    <xf numFmtId="169" fontId="5" fillId="0" borderId="0" xfId="2" applyNumberFormat="1" applyFill="1" applyAlignment="1">
      <alignment horizontal="center" vertical="top"/>
    </xf>
    <xf numFmtId="169" fontId="5" fillId="0" borderId="0" xfId="2" applyNumberFormat="1" applyFill="1" applyAlignment="1">
      <alignment horizontal="center"/>
    </xf>
    <xf numFmtId="3" fontId="10" fillId="0" borderId="0" xfId="6" applyNumberFormat="1" applyFont="1" applyFill="1" applyAlignment="1">
      <alignment vertical="center"/>
    </xf>
    <xf numFmtId="167" fontId="5" fillId="0" borderId="0" xfId="2" applyNumberFormat="1" applyFont="1" applyFill="1" applyAlignment="1">
      <alignment horizontal="left" vertical="center"/>
    </xf>
    <xf numFmtId="167" fontId="5" fillId="0" borderId="0" xfId="2" applyNumberFormat="1" applyFont="1" applyFill="1" applyAlignment="1">
      <alignment vertical="center"/>
    </xf>
    <xf numFmtId="167" fontId="12" fillId="0" borderId="0" xfId="2" applyNumberFormat="1" applyFont="1" applyFill="1" applyAlignment="1">
      <alignment vertical="center"/>
    </xf>
    <xf numFmtId="164" fontId="11" fillId="13" borderId="0" xfId="2" applyNumberFormat="1" applyFont="1" applyFill="1" applyAlignment="1">
      <alignment vertical="center"/>
    </xf>
    <xf numFmtId="44" fontId="5" fillId="13" borderId="0" xfId="3" applyFont="1" applyFill="1" applyBorder="1" applyAlignment="1">
      <alignment vertical="center"/>
    </xf>
    <xf numFmtId="171" fontId="5" fillId="13" borderId="0" xfId="2" applyNumberFormat="1" applyFill="1" applyAlignment="1">
      <alignment vertical="center"/>
    </xf>
    <xf numFmtId="176" fontId="44" fillId="8" borderId="1" xfId="2" applyNumberFormat="1" applyFont="1" applyFill="1" applyBorder="1"/>
    <xf numFmtId="0" fontId="36" fillId="0" borderId="0" xfId="0" applyFont="1"/>
    <xf numFmtId="179" fontId="49" fillId="7" borderId="0" xfId="62" applyNumberFormat="1" applyFont="1" applyFill="1" applyBorder="1"/>
    <xf numFmtId="4" fontId="28" fillId="3" borderId="1" xfId="2" applyNumberFormat="1" applyFont="1" applyFill="1" applyBorder="1"/>
    <xf numFmtId="167" fontId="5" fillId="0" borderId="0" xfId="2" applyNumberFormat="1" applyFont="1" applyFill="1" applyAlignment="1">
      <alignment horizontal="right" vertical="center"/>
    </xf>
    <xf numFmtId="167" fontId="11" fillId="0" borderId="3" xfId="2" applyNumberFormat="1" applyFont="1" applyFill="1" applyBorder="1" applyAlignment="1">
      <alignment vertical="center" wrapText="1"/>
    </xf>
    <xf numFmtId="167" fontId="11" fillId="0" borderId="0" xfId="2" applyNumberFormat="1" applyFont="1" applyFill="1" applyAlignment="1">
      <alignment vertical="center"/>
    </xf>
    <xf numFmtId="167" fontId="11" fillId="0" borderId="0" xfId="2" applyNumberFormat="1" applyFont="1" applyFill="1" applyAlignment="1">
      <alignment vertical="center" wrapText="1"/>
    </xf>
    <xf numFmtId="167" fontId="11" fillId="0" borderId="0" xfId="2" applyNumberFormat="1" applyFont="1" applyFill="1" applyAlignment="1">
      <alignment horizontal="right" vertical="center"/>
    </xf>
    <xf numFmtId="167" fontId="5" fillId="0" borderId="0" xfId="2" applyNumberFormat="1" applyFont="1" applyFill="1" applyAlignment="1">
      <alignment vertical="center" wrapText="1"/>
    </xf>
    <xf numFmtId="167" fontId="5" fillId="0" borderId="0" xfId="2" applyNumberFormat="1" applyFont="1" applyFill="1" applyBorder="1" applyAlignment="1">
      <alignment vertical="center" wrapText="1"/>
    </xf>
    <xf numFmtId="167" fontId="5" fillId="0" borderId="0" xfId="9" applyNumberFormat="1" applyFont="1" applyFill="1" applyBorder="1" applyAlignment="1">
      <alignment vertical="center" wrapText="1"/>
    </xf>
    <xf numFmtId="167" fontId="11" fillId="0" borderId="2" xfId="2" applyNumberFormat="1" applyFont="1" applyFill="1" applyBorder="1" applyAlignment="1">
      <alignment vertical="center" wrapText="1"/>
    </xf>
    <xf numFmtId="167" fontId="11" fillId="0" borderId="3" xfId="7" applyNumberFormat="1" applyFont="1" applyFill="1" applyBorder="1" applyAlignment="1">
      <alignment vertical="center" wrapText="1"/>
    </xf>
    <xf numFmtId="167" fontId="11" fillId="0" borderId="0" xfId="7" applyNumberFormat="1" applyFont="1" applyFill="1" applyAlignment="1">
      <alignment vertical="center" wrapText="1"/>
    </xf>
    <xf numFmtId="167" fontId="5" fillId="0" borderId="0" xfId="7" applyNumberFormat="1" applyFont="1" applyFill="1" applyAlignment="1">
      <alignment vertical="center" wrapText="1"/>
    </xf>
    <xf numFmtId="167" fontId="5" fillId="0" borderId="0" xfId="2" applyNumberFormat="1" applyFill="1" applyAlignment="1">
      <alignment vertical="center"/>
    </xf>
    <xf numFmtId="164" fontId="11" fillId="0" borderId="0" xfId="2" applyNumberFormat="1" applyFont="1" applyFill="1" applyAlignment="1">
      <alignment vertical="center"/>
    </xf>
    <xf numFmtId="164" fontId="5" fillId="0" borderId="0" xfId="2" applyNumberFormat="1" applyFill="1" applyAlignment="1">
      <alignment vertical="center"/>
    </xf>
    <xf numFmtId="171" fontId="5" fillId="0" borderId="0" xfId="2" applyNumberFormat="1" applyFill="1" applyAlignment="1">
      <alignment vertical="center"/>
    </xf>
    <xf numFmtId="170" fontId="5" fillId="0" borderId="0" xfId="2" applyNumberFormat="1" applyFill="1" applyAlignment="1">
      <alignment vertical="center"/>
    </xf>
    <xf numFmtId="175" fontId="37" fillId="8" borderId="1" xfId="0" applyNumberFormat="1" applyFont="1" applyFill="1" applyBorder="1" applyAlignment="1" applyProtection="1">
      <alignment horizontal="center"/>
    </xf>
    <xf numFmtId="37" fontId="33" fillId="0" borderId="0" xfId="0" applyNumberFormat="1" applyFont="1"/>
    <xf numFmtId="5" fontId="26" fillId="8" borderId="1" xfId="0" applyNumberFormat="1" applyFont="1" applyFill="1" applyBorder="1"/>
    <xf numFmtId="37" fontId="30" fillId="0" borderId="0" xfId="0" applyNumberFormat="1" applyFont="1"/>
    <xf numFmtId="167" fontId="11" fillId="0" borderId="3" xfId="2" applyNumberFormat="1" applyFont="1" applyFill="1" applyBorder="1" applyAlignment="1">
      <alignment horizontal="right" vertical="center"/>
    </xf>
    <xf numFmtId="167" fontId="5" fillId="0" borderId="0" xfId="6" applyNumberFormat="1" applyFont="1" applyFill="1" applyBorder="1" applyAlignment="1"/>
    <xf numFmtId="167" fontId="46" fillId="0" borderId="0" xfId="0" applyNumberFormat="1" applyFont="1" applyFill="1" applyBorder="1" applyAlignment="1">
      <alignment horizontal="center"/>
    </xf>
    <xf numFmtId="164" fontId="13" fillId="0" borderId="0" xfId="2" applyNumberFormat="1" applyFont="1" applyFill="1" applyAlignment="1">
      <alignment horizontal="center" vertical="center"/>
    </xf>
    <xf numFmtId="164" fontId="13" fillId="0" borderId="0" xfId="2" applyNumberFormat="1" applyFont="1" applyAlignment="1">
      <alignment horizontal="center" vertical="center"/>
    </xf>
    <xf numFmtId="0" fontId="25" fillId="0" borderId="0" xfId="55" applyFont="1" applyAlignment="1">
      <alignment horizontal="left" wrapText="1"/>
    </xf>
    <xf numFmtId="0" fontId="17" fillId="0" borderId="0" xfId="55" applyAlignment="1">
      <alignment horizontal="left" wrapText="1"/>
    </xf>
  </cellXfs>
  <cellStyles count="90">
    <cellStyle name="Comma 2" xfId="6" xr:uid="{944DC637-CF07-4C2E-AFD7-1ADEE3962710}"/>
    <cellStyle name="Comma 2 2" xfId="24" xr:uid="{3417EB7A-6435-4809-A86B-0A233C2EB3A1}"/>
    <cellStyle name="Comma 3" xfId="23" xr:uid="{9BFF3A2A-EA11-4307-9EF0-A798575207EF}"/>
    <cellStyle name="Comma 3 2" xfId="17" xr:uid="{3A5E2EEB-A086-4CB5-8E62-1D699F747525}"/>
    <cellStyle name="Comma 3 2 2" xfId="31" xr:uid="{C523B0B8-1491-424A-A272-0F65FCD259B4}"/>
    <cellStyle name="Comma 3 2 2 2" xfId="46" xr:uid="{65B3D1AF-9C27-4AB0-BCC8-555FF54B9EE4}"/>
    <cellStyle name="Comma 3 2 3" xfId="38" xr:uid="{C1CED219-EE58-4F21-BCF1-15AB0D6834CD}"/>
    <cellStyle name="Comma 3 3" xfId="42" xr:uid="{5A7A5F17-4473-43DC-BCB6-0C54B1774877}"/>
    <cellStyle name="Comma 4" xfId="51" xr:uid="{D5C31220-F905-4177-8BE2-FCF0938F65C2}"/>
    <cellStyle name="Comma 4 2" xfId="76" xr:uid="{345C135A-C6F5-41F1-8C13-527B66E55394}"/>
    <cellStyle name="Comma 5" xfId="65" xr:uid="{5427737A-0283-4056-9FE5-6A6CD4BC5DF9}"/>
    <cellStyle name="Comma 6" xfId="71" xr:uid="{E7AA994F-B157-4413-B4B6-0C5848AA8632}"/>
    <cellStyle name="Comma 7" xfId="74" xr:uid="{9A7D3C53-EB6C-4029-8D15-E36E63FAA910}"/>
    <cellStyle name="Currency 2" xfId="3" xr:uid="{00000000-0005-0000-0000-000001000000}"/>
    <cellStyle name="Currency 3" xfId="18" xr:uid="{9997AD76-3E57-4A4A-AAB5-5ED9E2DF625F}"/>
    <cellStyle name="Currency 3 2" xfId="32" xr:uid="{E1F04A88-107F-45CE-A1F9-CEEFF3F01038}"/>
    <cellStyle name="Currency 3 2 2" xfId="47" xr:uid="{F3555FBC-9A3D-4497-B8D1-3CB337E16605}"/>
    <cellStyle name="Currency 3 3" xfId="39" xr:uid="{DCB6149D-AED3-46C8-86F6-B310F7AFBA7F}"/>
    <cellStyle name="Currency 3 3 2" xfId="84" xr:uid="{D4C0BEC6-EFA8-4C72-A202-E7A9CEC6EE7B}"/>
    <cellStyle name="Currency 4" xfId="35" xr:uid="{60C94353-E696-46A7-8AAF-3DA12288306D}"/>
    <cellStyle name="Currency 4 2" xfId="62" xr:uid="{00000000-0005-0000-0000-000007000000}"/>
    <cellStyle name="Currency 5" xfId="10" xr:uid="{72384CC9-F984-4F99-A5B4-4F062DD64449}"/>
    <cellStyle name="Currency 5 2" xfId="82" xr:uid="{2186D644-3D1B-4CE4-A91B-3C312030F84B}"/>
    <cellStyle name="Currency 6" xfId="53" xr:uid="{4E5BECD9-8487-49C4-B83D-AA483BD3D001}"/>
    <cellStyle name="Currency 7" xfId="56" xr:uid="{BDD537AD-DA37-4D78-8E4B-4C49F2525083}"/>
    <cellStyle name="Currency 7 2" xfId="66" xr:uid="{BBF98BFF-0583-40F3-A3E5-C00ABFEA61D0}"/>
    <cellStyle name="Currency 8" xfId="70" xr:uid="{7510FAE2-7FC8-4CEA-BDFC-CCF1D59A1513}"/>
    <cellStyle name="Currency 9" xfId="73" xr:uid="{B3FE56A8-8CF6-4951-BDBC-5FF672C3EBF0}"/>
    <cellStyle name="Hyperlink" xfId="57" builtinId="8"/>
    <cellStyle name="Hyperlink 2" xfId="86" xr:uid="{F71D9BF4-CD4F-4721-88AA-14D19F58BC59}"/>
    <cellStyle name="Normal" xfId="0" builtinId="0"/>
    <cellStyle name="Normal 10" xfId="20" xr:uid="{F19FFCD7-48FE-43C2-BBF5-1FF0A4F8BC5E}"/>
    <cellStyle name="Normal 10 2" xfId="67" xr:uid="{810699EF-9633-4E2F-9128-DEA48DC7E242}"/>
    <cellStyle name="Normal 10 3" xfId="59" xr:uid="{00000000-0005-0000-0000-00000A000000}"/>
    <cellStyle name="Normal 11" xfId="11" xr:uid="{47D71B54-3DDF-4211-9CF5-0E59844D0336}"/>
    <cellStyle name="Normal 11 2" xfId="26" xr:uid="{983B5F88-AF7E-4C91-91E3-26925A6E6E30}"/>
    <cellStyle name="Normal 11 2 2" xfId="80" xr:uid="{4A47F6A4-3174-4509-A506-DF3A1BF40954}"/>
    <cellStyle name="Normal 12" xfId="15" xr:uid="{99E221DA-A2BB-45FC-827D-D4DCF68D15EA}"/>
    <cellStyle name="Normal 13" xfId="55" xr:uid="{D542FFFE-132C-4BA5-B5D3-69D3755433BA}"/>
    <cellStyle name="Normal 13 2" xfId="16" xr:uid="{7BBD91D1-4F54-481C-91B1-2637B6A31347}"/>
    <cellStyle name="Normal 13 2 2" xfId="19" xr:uid="{BE51F8CF-D9B9-4DFA-8736-A6345DE4EBD2}"/>
    <cellStyle name="Normal 13 2 2 2" xfId="30" xr:uid="{3F19D796-FD5B-45A2-8C7B-AEFD7C5FB023}"/>
    <cellStyle name="Normal 13 2 2 2 2" xfId="45" xr:uid="{8982843B-8D64-44FA-8947-C18AE0F2C164}"/>
    <cellStyle name="Normal 13 2 2 3" xfId="40" xr:uid="{3D4135CD-F894-4917-9F59-75CD4F613712}"/>
    <cellStyle name="Normal 13 2 3" xfId="37" xr:uid="{8741014C-01E0-4549-B983-210ADB940480}"/>
    <cellStyle name="Normal 13 3" xfId="85" xr:uid="{2AC38D91-A991-4C7F-934E-7AE871469EBF}"/>
    <cellStyle name="Normal 14" xfId="69" xr:uid="{DD11CBC3-8748-476B-802F-FDAC4B513D5C}"/>
    <cellStyle name="Normal 15" xfId="72" xr:uid="{00000000-0005-0000-0000-000069000000}"/>
    <cellStyle name="Normal 16" xfId="78" xr:uid="{00000000-0005-0000-0000-00007B000000}"/>
    <cellStyle name="Normal 17" xfId="89" xr:uid="{00000000-0005-0000-0000-000086000000}"/>
    <cellStyle name="Normal 193" xfId="21" xr:uid="{3A9D1F8F-5ED1-42C5-8C9F-5A3CF6182E59}"/>
    <cellStyle name="Normal 2" xfId="1" xr:uid="{00000000-0005-0000-0000-000003000000}"/>
    <cellStyle name="Normal 2 2" xfId="8" xr:uid="{BA849669-C5F1-4C2C-8D12-85E0554B172E}"/>
    <cellStyle name="Normal 2 2 2" xfId="81" xr:uid="{E507B460-6677-44A5-875F-045C7B0B3087}"/>
    <cellStyle name="Normal 2 2 3" xfId="77" xr:uid="{65B71003-9212-4BF1-BE07-D35A92ACDB4D}"/>
    <cellStyle name="Normal 2 3" xfId="9" xr:uid="{B8BA4D14-31A8-4BF0-92A8-D83AB6B0055A}"/>
    <cellStyle name="Normal 2 3 2" xfId="14" xr:uid="{C2A0C1A7-F56C-403C-80F7-DFA43886EF87}"/>
    <cellStyle name="Normal 2 3 3" xfId="88" xr:uid="{A9B5C41C-23B5-423A-8D5E-46212A69833A}"/>
    <cellStyle name="Normal 3" xfId="2" xr:uid="{00000000-0005-0000-0000-000004000000}"/>
    <cellStyle name="Normal 3 2" xfId="28" xr:uid="{E1EA0FF4-B294-4CFF-B52B-947C812A9E68}"/>
    <cellStyle name="Normal 35 2" xfId="25" xr:uid="{B4BDD41C-7990-408A-9CF2-776909AE28CB}"/>
    <cellStyle name="Normal 4" xfId="7" xr:uid="{463FB908-28E3-4339-822A-02530FC547DE}"/>
    <cellStyle name="Normal 41 2" xfId="27" xr:uid="{3985BD94-A1C4-45C9-885B-CFE9F6527A58}"/>
    <cellStyle name="Normal 5" xfId="22" xr:uid="{2439B8AE-E629-4DE0-96AE-FC89DED5468E}"/>
    <cellStyle name="Normal 5 2" xfId="41" xr:uid="{D2A5D702-8400-43D1-8D95-8F8CC391AEFA}"/>
    <cellStyle name="Normal 5 3" xfId="58" xr:uid="{00000000-0005-0000-0000-000012000000}"/>
    <cellStyle name="Normal 6" xfId="34" xr:uid="{FE950200-BBC8-473D-9DC5-5075E390CA87}"/>
    <cellStyle name="Normal 6 2" xfId="49" xr:uid="{6ABE55B7-4DAA-4220-B716-2FAD45B04381}"/>
    <cellStyle name="Normal 6 2 2" xfId="79" xr:uid="{00000000-0005-0000-0000-000013000000}"/>
    <cellStyle name="Normal 6 3" xfId="60" xr:uid="{00000000-0005-0000-0000-000013000000}"/>
    <cellStyle name="Normal 7" xfId="50" xr:uid="{037A350F-C8B4-44B0-BE33-A5982E4FB418}"/>
    <cellStyle name="Normal 7 2" xfId="61" xr:uid="{00000000-0005-0000-0000-000014000000}"/>
    <cellStyle name="Normal 7 2 2" xfId="75" xr:uid="{E504368A-BC66-450F-8009-2231A5CE07F6}"/>
    <cellStyle name="Normal 8" xfId="52" xr:uid="{8D4156CF-01F2-4927-9620-6C5D4F0FD880}"/>
    <cellStyle name="Normal 8 2" xfId="63" xr:uid="{00000000-0005-0000-0000-000015000000}"/>
    <cellStyle name="Normal 9" xfId="54" xr:uid="{971F72AC-8AFC-43C2-81E4-B26C859B78F6}"/>
    <cellStyle name="Normal 9 2" xfId="13" xr:uid="{FB697A46-A8CD-472E-81BC-4239455A459B}"/>
    <cellStyle name="Normal 9 2 2" xfId="83" xr:uid="{9CB01E3C-40F2-4853-AA19-3E9736261086}"/>
    <cellStyle name="Normal 9 2 3" xfId="87" xr:uid="{409E9FFE-6EE1-4AC6-8043-3AA8585A2020}"/>
    <cellStyle name="Normal 9 3" xfId="64" xr:uid="{00000000-0005-0000-0000-000016000000}"/>
    <cellStyle name="Percent" xfId="4" builtinId="5"/>
    <cellStyle name="Percent 2" xfId="5" xr:uid="{868C565C-2BB2-489D-8829-6C5E3B7E93DA}"/>
    <cellStyle name="Percent 3" xfId="12" xr:uid="{A5783F7B-C92A-4DBB-842A-5319D6F20853}"/>
    <cellStyle name="Percent 3 2" xfId="43" xr:uid="{817CD125-7A11-4CE7-A808-D61CEC53596E}"/>
    <cellStyle name="Percent 4" xfId="29" xr:uid="{6A44FF5E-2906-4FFB-AD99-AD9B6923F6B2}"/>
    <cellStyle name="Percent 4 2" xfId="44" xr:uid="{F81ECC4B-B2FC-42CE-869A-6CD74EC2DD07}"/>
    <cellStyle name="Percent 5" xfId="33" xr:uid="{0C8D8856-0D67-4AA3-A12B-D8A6C9A6AA38}"/>
    <cellStyle name="Percent 5 2" xfId="48" xr:uid="{6A39CA20-D0AA-40CA-8E11-690B345D6FA8}"/>
    <cellStyle name="Percent 6" xfId="36" xr:uid="{948D5615-8ABC-4260-9B3D-715452F5D338}"/>
    <cellStyle name="Percent 7" xfId="68" xr:uid="{49AB4535-F529-4E14-AF10-0486C8C3FCD6}"/>
  </cellStyles>
  <dxfs count="0"/>
  <tableStyles count="0" defaultTableStyle="TableStyleMedium2" defaultPivotStyle="PivotStyleLight16"/>
  <colors>
    <mruColors>
      <color rgb="FF89F0FB"/>
      <color rgb="FFFFFFCC"/>
      <color rgb="FFFF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tkinson\AppData\Local\Microsoft\Windows\Temporary%20Internet%20Files\Content.Outlook\LIEVR1AZ\SB740_by_Charter_OFL_2013-2014%20MASTER%20v2%206%20(year%203)%20@%20100%25%20fund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FL%20Jet%20Reports\SB740_by_center_month_Revenue_Detai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FY%202012-2013\2012-13%20Reports%20Distributed\Finance%20Committee\Financials\11%20May%202013\2012-2013%20FS%20-%20Consolidated%20Income%20Stat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ot%20For%20Profit%20Permanent%20File\Internal%20Interim%20Reporting\2013-2014\07%20January\OFY\SB740%20Summary%20by%20Charter%20Jan%20Close%202.11.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ocuments%20and%20Settings\dgeftakys\Application%20Data\Microsoft\Excel\SB740_by_center_month_Revenue_Detai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JetReports%20Master\Current%20in%20use%20reports\EIM%20Fiancial%20Package\0214\Monthly%20Company%20Financial%20Package%20v5.6.2%20-%20PMG%20Feb%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12-2013%20Jet%20Reports\Curriculum\Curriculum_BP%20Trial_Balance_Centers_by_month_bdg%20test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DataSheet"/>
      <sheetName val="ADA"/>
      <sheetName val="Summary"/>
      <sheetName val="BP"/>
      <sheetName val="CAP"/>
      <sheetName val="WSH"/>
      <sheetName val="BPII"/>
      <sheetName val="DUR"/>
      <sheetName val="FRE"/>
      <sheetName val="HER"/>
      <sheetName val="Sheet155"/>
      <sheetName val="Sheet156"/>
      <sheetName val="Sheet157"/>
      <sheetName val="Sheet158"/>
      <sheetName val="Sheet159"/>
      <sheetName val="Sheet160"/>
      <sheetName val="Sheet161"/>
      <sheetName val="Sheet162"/>
      <sheetName val="Sheet163"/>
      <sheetName val="Sheet164"/>
      <sheetName val="Sheet5"/>
      <sheetName val="Sheet6"/>
      <sheetName val="Sheet7"/>
      <sheetName val="Sheet8"/>
      <sheetName val="Sheet9"/>
      <sheetName val="Sheet10"/>
      <sheetName val="Sheet11"/>
      <sheetName val="Sheet12"/>
      <sheetName val="Sheet13"/>
    </sheetNames>
    <sheetDataSet>
      <sheetData sheetId="0">
        <row r="6">
          <cell r="C6" t="str">
            <v>7/1/2015..6/30/2016</v>
          </cell>
        </row>
        <row r="10">
          <cell r="C10" t="str">
            <v>7/1/2015..6/30/2016</v>
          </cell>
        </row>
      </sheetData>
      <sheetData sheetId="1">
        <row r="19">
          <cell r="B19" t="str">
            <v>BP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DataSheet"/>
      <sheetName val="Charter By Month"/>
      <sheetName val="Charter"/>
      <sheetName val=" (3)"/>
      <sheetName val=" (2)"/>
      <sheetName val="Sheet265"/>
      <sheetName val="Sheet264"/>
      <sheetName val="Sheet26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Inc Stmt Actual Forecast YTD"/>
      <sheetName val="Inc Stmt Actual Forecast Cur Mo"/>
      <sheetName val="Sheet5"/>
      <sheetName val="Sheet6"/>
      <sheetName val="Sheet9"/>
      <sheetName val="Sheet23"/>
      <sheetName val="Sheet24"/>
      <sheetName val="Sheet25"/>
      <sheetName val="Sheet26"/>
      <sheetName val="Sheet27"/>
      <sheetName val="Sheet28"/>
      <sheetName val="Sheet1"/>
      <sheetName val="Sheet2"/>
      <sheetName val="Sheet3"/>
    </sheetNames>
    <sheetDataSet>
      <sheetData sheetId="0">
        <row r="7">
          <cell r="C7" t="str">
            <v>*</v>
          </cell>
        </row>
        <row r="9">
          <cell r="C9" t="str">
            <v>FRCAST1213</v>
          </cell>
        </row>
        <row r="12">
          <cell r="C12" t="str">
            <v>5/31/2013</v>
          </cell>
        </row>
        <row r="18">
          <cell r="C18">
            <v>41091</v>
          </cell>
        </row>
        <row r="20">
          <cell r="C20">
            <v>40725</v>
          </cell>
        </row>
        <row r="21">
          <cell r="C21" t="str">
            <v>5/31/2012</v>
          </cell>
        </row>
        <row r="23">
          <cell r="C23" t="str">
            <v>5/1/2013..5/31/2013</v>
          </cell>
        </row>
        <row r="28">
          <cell r="C28" t="str">
            <v>7/1/2012..5/31/2013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Row_def"/>
      <sheetName val="Annual"/>
      <sheetName val="YTD"/>
      <sheetName val="BURBANK"/>
      <sheetName val="HERMOSA"/>
      <sheetName val="SANBERNARD"/>
      <sheetName val="SANGABRIEL"/>
      <sheetName val="SANJUAN"/>
      <sheetName val="VICTORVALL"/>
      <sheetName val="Sheet23"/>
      <sheetName val="Sheet24"/>
      <sheetName val="Sheet25"/>
      <sheetName val="Sheet26"/>
      <sheetName val="Sheet27"/>
      <sheetName val="Sheet28"/>
      <sheetName val="Sheet29"/>
      <sheetName val="Sheet30"/>
      <sheetName val="Sheet6"/>
      <sheetName val="Sheet7"/>
      <sheetName val="Sheet8"/>
      <sheetName val="Sheet9"/>
      <sheetName val="Sheet10"/>
      <sheetName val="Sheet11"/>
      <sheetName val="Sheet12"/>
      <sheetName val="Sheet13"/>
      <sheetName val="Sheet14"/>
    </sheetNames>
    <sheetDataSet>
      <sheetData sheetId="0">
        <row r="6">
          <cell r="C6" t="str">
            <v>7/1/2013..1/31/2014</v>
          </cell>
        </row>
        <row r="9">
          <cell r="C9" t="str">
            <v>2/1/2014..6/30/2014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Options Undo (2)"/>
      <sheetName val="Options Undo"/>
      <sheetName val="DataSheet"/>
      <sheetName val="Charter By Month"/>
      <sheetName val="Charter"/>
      <sheetName val=" (3)"/>
      <sheetName val=" (2)"/>
      <sheetName val="Sheet265"/>
      <sheetName val="Sheet264"/>
      <sheetName val="Sheet263"/>
      <sheetName val="Sheet3"/>
      <sheetName val="Sheet2"/>
      <sheetName val="Sheet1"/>
      <sheetName val="Sheet6"/>
      <sheetName val="Sheet5"/>
      <sheetName val="Sheet4"/>
      <sheetName val="Sheet9"/>
      <sheetName val="Sheet8"/>
      <sheetName val="Sheet7"/>
      <sheetName val="Sheet12"/>
      <sheetName val="Sheet11"/>
      <sheetName val="Sheet10"/>
      <sheetName val="Sheet15"/>
      <sheetName val="Sheet14"/>
      <sheetName val="Sheet13"/>
      <sheetName val="Sheet24"/>
      <sheetName val="Sheet23"/>
      <sheetName val="Sheet22"/>
      <sheetName val="Sheet27"/>
      <sheetName val="Sheet26"/>
      <sheetName val="Sheet25"/>
      <sheetName val="Sheet30"/>
      <sheetName val="Sheet29"/>
      <sheetName val="Sheet28"/>
      <sheetName val="Sheet33"/>
      <sheetName val="Sheet32"/>
      <sheetName val="Sheet31"/>
      <sheetName val="Sheet36"/>
      <sheetName val="Sheet35"/>
      <sheetName val="Sheet34"/>
      <sheetName val="Sheet48"/>
      <sheetName val="Sheet47"/>
      <sheetName val="Sheet46"/>
      <sheetName val="Sheet51"/>
      <sheetName val="Sheet50"/>
      <sheetName val="Sheet49"/>
      <sheetName val="Sheet54"/>
      <sheetName val="Sheet53"/>
      <sheetName val="Sheet52"/>
      <sheetName val="Sheet57"/>
      <sheetName val="Sheet56"/>
      <sheetName val="Sheet55"/>
      <sheetName val="Sheet60"/>
      <sheetName val="Sheet59"/>
      <sheetName val="Sheet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Title Page"/>
      <sheetName val="Balance Sheet"/>
      <sheetName val="Supplemental Disclosure"/>
      <sheetName val="Income Statement"/>
      <sheetName val="Inc Stmt (Detail)"/>
      <sheetName val="Calendarized Income Stmt"/>
      <sheetName val="Income Statement (YTD)"/>
      <sheetName val="Inc Stmt (Detail YTD)"/>
      <sheetName val="Cash Flow"/>
      <sheetName val="CF worksheet-CM"/>
      <sheetName val="CF worksheet-PM"/>
      <sheetName val="Sheet83"/>
      <sheetName val="Sheet84"/>
      <sheetName val="Sheet97"/>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1"/>
      <sheetName val="Sheet2"/>
      <sheetName val="Sheet3"/>
      <sheetName val="Sheet4"/>
      <sheetName val="Sheet5"/>
      <sheetName val="Sheet6"/>
      <sheetName val="Sheet7"/>
      <sheetName val="Sheet8"/>
      <sheetName val="Sheet9"/>
      <sheetName val="Sheet10"/>
    </sheetNames>
    <sheetDataSet>
      <sheetData sheetId="0">
        <row r="3">
          <cell r="C3" t="str">
            <v>Education In Motion</v>
          </cell>
        </row>
        <row r="30">
          <cell r="C30" t="str">
            <v>3/1/2014..6/30/2014</v>
          </cell>
        </row>
      </sheetData>
      <sheetData sheetId="1"/>
      <sheetData sheetId="2"/>
      <sheetData sheetId="3"/>
      <sheetData sheetId="4">
        <row r="9">
          <cell r="D9" t="str">
            <v>1/1/2014..1/31/2014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DataSheet"/>
      <sheetName val="Charter Summary"/>
      <sheetName val=" (2)"/>
    </sheetNames>
    <sheetDataSet>
      <sheetData sheetId="0">
        <row r="13">
          <cell r="C13" t="str">
            <v>BP</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158B-093E-446D-86BF-CBB502E4D852}">
  <sheetPr>
    <tabColor rgb="FF92D050"/>
    <outlinePr summaryBelow="0"/>
    <pageSetUpPr fitToPage="1"/>
  </sheetPr>
  <dimension ref="A1:Q118"/>
  <sheetViews>
    <sheetView tabSelected="1" zoomScaleNormal="100" workbookViewId="0">
      <pane xSplit="1" ySplit="11" topLeftCell="B99" activePane="bottomRight" state="frozen"/>
      <selection pane="topRight" activeCell="B1" sqref="B1"/>
      <selection pane="bottomLeft" activeCell="A11" sqref="A11"/>
      <selection pane="bottomRight" activeCell="M111" sqref="M111"/>
    </sheetView>
  </sheetViews>
  <sheetFormatPr defaultColWidth="9.109375" defaultRowHeight="13.5" customHeight="1" x14ac:dyDescent="0.3"/>
  <cols>
    <col min="1" max="1" width="46.109375" style="142" customWidth="1"/>
    <col min="2" max="2" width="12.5546875" style="142" customWidth="1"/>
    <col min="3" max="3" width="12.109375" style="142" customWidth="1"/>
    <col min="4" max="7" width="10.88671875" style="142" customWidth="1"/>
    <col min="8" max="9" width="11.88671875" style="142" customWidth="1"/>
    <col min="10" max="10" width="11.5546875" style="142" customWidth="1"/>
    <col min="11" max="11" width="12.5546875" style="142" customWidth="1"/>
    <col min="12" max="12" width="12" style="142" customWidth="1"/>
    <col min="13" max="13" width="13.33203125" style="142" customWidth="1"/>
    <col min="14" max="14" width="2.109375" style="142" customWidth="1"/>
    <col min="15" max="15" width="13.6640625" style="228" customWidth="1"/>
    <col min="16" max="16" width="2.33203125" style="2" customWidth="1"/>
    <col min="17" max="17" width="9.44140625" style="190" customWidth="1"/>
    <col min="18" max="16384" width="9.109375" style="142"/>
  </cols>
  <sheetData>
    <row r="1" spans="1:17" s="1" customFormat="1" ht="13.5" customHeight="1" x14ac:dyDescent="0.3">
      <c r="A1" s="19" t="s">
        <v>192</v>
      </c>
      <c r="B1" s="232" t="s">
        <v>128</v>
      </c>
      <c r="C1" s="233"/>
      <c r="D1" s="234"/>
      <c r="E1" s="21"/>
      <c r="F1" s="21"/>
      <c r="G1" s="20"/>
      <c r="H1" s="21"/>
      <c r="I1" s="21"/>
      <c r="J1" s="21"/>
      <c r="K1" s="21"/>
      <c r="L1" s="21"/>
      <c r="M1" s="21"/>
      <c r="O1" s="159"/>
      <c r="P1" s="2"/>
      <c r="Q1" s="180"/>
    </row>
    <row r="2" spans="1:17" ht="13.5" customHeight="1" x14ac:dyDescent="0.3">
      <c r="A2" s="252" t="s">
        <v>82</v>
      </c>
      <c r="B2" s="252" t="s">
        <v>227</v>
      </c>
      <c r="C2" s="253"/>
      <c r="D2" s="254"/>
      <c r="E2" s="253"/>
      <c r="F2" s="255"/>
      <c r="G2" s="255"/>
      <c r="H2" s="253"/>
      <c r="I2" s="253"/>
      <c r="J2" s="254"/>
      <c r="K2" s="254"/>
      <c r="L2" s="254"/>
      <c r="M2" s="253"/>
    </row>
    <row r="3" spans="1:17" ht="13.5" customHeight="1" x14ac:dyDescent="0.3">
      <c r="A3" s="252" t="s">
        <v>81</v>
      </c>
      <c r="B3" s="252" t="s">
        <v>77</v>
      </c>
      <c r="C3" s="253"/>
      <c r="D3" s="254"/>
      <c r="E3" s="253"/>
      <c r="F3" s="255"/>
      <c r="G3" s="255"/>
      <c r="H3" s="255"/>
      <c r="I3" s="255"/>
      <c r="J3" s="255"/>
      <c r="K3" s="255"/>
      <c r="L3" s="255"/>
      <c r="M3" s="255"/>
    </row>
    <row r="4" spans="1:17" ht="13.5" customHeight="1" x14ac:dyDescent="0.3">
      <c r="A4" s="252"/>
      <c r="B4" s="18"/>
      <c r="C4" s="18"/>
      <c r="D4" s="18"/>
      <c r="E4" s="18"/>
      <c r="F4" s="18"/>
      <c r="G4" s="18"/>
      <c r="H4" s="18"/>
      <c r="I4" s="18"/>
      <c r="J4" s="18"/>
      <c r="K4" s="18"/>
      <c r="L4" s="18"/>
      <c r="M4" s="18"/>
    </row>
    <row r="5" spans="1:17" ht="13.5" customHeight="1" x14ac:dyDescent="0.25">
      <c r="A5" s="225" t="s">
        <v>80</v>
      </c>
      <c r="B5" s="226">
        <v>4.4285714285714288</v>
      </c>
      <c r="C5" s="227">
        <v>4.4285714285714288</v>
      </c>
      <c r="D5" s="227">
        <v>4.2857142857142856</v>
      </c>
      <c r="E5" s="227">
        <v>4.4285714285714288</v>
      </c>
      <c r="F5" s="227">
        <v>4.2857142857142856</v>
      </c>
      <c r="G5" s="227">
        <v>4.4285714285714288</v>
      </c>
      <c r="H5" s="227">
        <v>4.4285714285714288</v>
      </c>
      <c r="I5" s="227">
        <v>4</v>
      </c>
      <c r="J5" s="227">
        <v>4.4285714285714288</v>
      </c>
      <c r="K5" s="227">
        <v>4.2857142857142856</v>
      </c>
      <c r="L5" s="227">
        <v>4.4285714285714288</v>
      </c>
      <c r="M5" s="227">
        <v>4.2857142857142856</v>
      </c>
    </row>
    <row r="6" spans="1:17" ht="13.5" customHeight="1" x14ac:dyDescent="0.3">
      <c r="A6" s="152" t="s">
        <v>226</v>
      </c>
      <c r="B6" s="263">
        <v>218.08</v>
      </c>
      <c r="C6" s="263">
        <v>218.08</v>
      </c>
      <c r="D6" s="263">
        <v>218.08</v>
      </c>
      <c r="E6" s="263">
        <v>218.08</v>
      </c>
      <c r="F6" s="263">
        <v>218.08</v>
      </c>
      <c r="G6" s="263">
        <v>218.08</v>
      </c>
      <c r="H6" s="263">
        <v>218.08</v>
      </c>
      <c r="I6" s="263">
        <v>218.08</v>
      </c>
      <c r="J6" s="263">
        <v>218.08</v>
      </c>
      <c r="K6" s="263">
        <v>218.08</v>
      </c>
      <c r="L6" s="263">
        <v>218.08</v>
      </c>
      <c r="M6" s="263">
        <v>218.08</v>
      </c>
      <c r="N6" s="153"/>
      <c r="O6" s="160"/>
      <c r="P6" s="142"/>
      <c r="Q6" s="162"/>
    </row>
    <row r="7" spans="1:17" ht="13.5" customHeight="1" x14ac:dyDescent="0.3">
      <c r="A7" s="152" t="s">
        <v>225</v>
      </c>
      <c r="B7" s="263">
        <v>206.25</v>
      </c>
      <c r="C7" s="263">
        <v>206.25</v>
      </c>
      <c r="D7" s="263">
        <v>206.25</v>
      </c>
      <c r="E7" s="263">
        <v>206.25</v>
      </c>
      <c r="F7" s="263">
        <v>206.25</v>
      </c>
      <c r="G7" s="263">
        <v>206.25</v>
      </c>
      <c r="H7" s="263">
        <v>206.25</v>
      </c>
      <c r="I7" s="263">
        <v>206.25</v>
      </c>
      <c r="J7" s="263">
        <v>206.25</v>
      </c>
      <c r="K7" s="263">
        <v>206.25</v>
      </c>
      <c r="L7" s="263">
        <v>206.25</v>
      </c>
      <c r="M7" s="263">
        <v>206.25</v>
      </c>
      <c r="N7" s="153"/>
      <c r="O7" s="160"/>
      <c r="P7" s="142"/>
      <c r="Q7" s="162"/>
    </row>
    <row r="8" spans="1:17" s="1" customFormat="1" ht="13.5" customHeight="1" x14ac:dyDescent="0.3">
      <c r="A8" s="17" t="s">
        <v>79</v>
      </c>
      <c r="B8" s="264">
        <v>175</v>
      </c>
      <c r="C8" s="264">
        <v>200</v>
      </c>
      <c r="D8" s="264">
        <v>225</v>
      </c>
      <c r="E8" s="264">
        <v>250</v>
      </c>
      <c r="F8" s="264">
        <v>250</v>
      </c>
      <c r="G8" s="264">
        <v>275</v>
      </c>
      <c r="H8" s="264">
        <v>275</v>
      </c>
      <c r="I8" s="264">
        <v>275</v>
      </c>
      <c r="J8" s="264">
        <v>275</v>
      </c>
      <c r="K8" s="264">
        <v>275</v>
      </c>
      <c r="L8" s="264">
        <v>275</v>
      </c>
      <c r="M8" s="264">
        <v>275</v>
      </c>
      <c r="N8" s="17"/>
      <c r="O8" s="158"/>
      <c r="Q8" s="181"/>
    </row>
    <row r="9" spans="1:17" s="1" customFormat="1" ht="13.5" customHeight="1" x14ac:dyDescent="0.3">
      <c r="A9" s="17"/>
      <c r="B9" s="16"/>
      <c r="C9" s="16"/>
      <c r="D9" s="16"/>
      <c r="E9" s="16"/>
      <c r="F9" s="16"/>
      <c r="G9" s="16"/>
      <c r="H9" s="16"/>
      <c r="I9" s="16"/>
      <c r="J9" s="16"/>
      <c r="K9" s="16"/>
      <c r="L9" s="16"/>
      <c r="M9" s="16"/>
      <c r="O9" s="159"/>
      <c r="P9" s="2"/>
      <c r="Q9" s="180"/>
    </row>
    <row r="10" spans="1:17" s="145" customFormat="1" ht="13.5" customHeight="1" x14ac:dyDescent="0.3">
      <c r="A10" s="15"/>
      <c r="B10" s="14">
        <v>45839</v>
      </c>
      <c r="C10" s="14">
        <v>45870</v>
      </c>
      <c r="D10" s="14">
        <v>45901</v>
      </c>
      <c r="E10" s="14">
        <v>45931</v>
      </c>
      <c r="F10" s="14">
        <v>45962</v>
      </c>
      <c r="G10" s="14">
        <v>45992</v>
      </c>
      <c r="H10" s="14">
        <v>46023</v>
      </c>
      <c r="I10" s="14">
        <v>46054</v>
      </c>
      <c r="J10" s="14">
        <v>46082</v>
      </c>
      <c r="K10" s="14">
        <v>46113</v>
      </c>
      <c r="L10" s="14">
        <v>46143</v>
      </c>
      <c r="M10" s="14">
        <v>46174</v>
      </c>
      <c r="N10" s="13"/>
      <c r="O10" s="143" t="s">
        <v>228</v>
      </c>
      <c r="P10" s="12"/>
      <c r="Q10" s="182"/>
    </row>
    <row r="11" spans="1:17" s="145" customFormat="1" ht="13.5" customHeight="1" x14ac:dyDescent="0.3">
      <c r="A11" s="9" t="s">
        <v>78</v>
      </c>
      <c r="B11" s="11" t="s">
        <v>77</v>
      </c>
      <c r="C11" s="11" t="s">
        <v>77</v>
      </c>
      <c r="D11" s="11" t="s">
        <v>77</v>
      </c>
      <c r="E11" s="11" t="s">
        <v>77</v>
      </c>
      <c r="F11" s="11" t="s">
        <v>77</v>
      </c>
      <c r="G11" s="11" t="s">
        <v>77</v>
      </c>
      <c r="H11" s="11" t="s">
        <v>77</v>
      </c>
      <c r="I11" s="11" t="s">
        <v>77</v>
      </c>
      <c r="J11" s="11" t="s">
        <v>77</v>
      </c>
      <c r="K11" s="11" t="s">
        <v>77</v>
      </c>
      <c r="L11" s="11" t="s">
        <v>77</v>
      </c>
      <c r="M11" s="11" t="s">
        <v>77</v>
      </c>
      <c r="O11" s="144" t="s">
        <v>76</v>
      </c>
      <c r="P11" s="10"/>
      <c r="Q11" s="182" t="s">
        <v>75</v>
      </c>
    </row>
    <row r="12" spans="1:17" s="146" customFormat="1" ht="13.5" customHeight="1" x14ac:dyDescent="0.3">
      <c r="A12" s="229" t="s">
        <v>74</v>
      </c>
      <c r="B12" s="163">
        <v>68061</v>
      </c>
      <c r="C12" s="163">
        <v>68061</v>
      </c>
      <c r="D12" s="163">
        <v>68061</v>
      </c>
      <c r="E12" s="163">
        <v>68061</v>
      </c>
      <c r="F12" s="163">
        <v>68061</v>
      </c>
      <c r="G12" s="163">
        <v>68061</v>
      </c>
      <c r="H12" s="163">
        <v>68061</v>
      </c>
      <c r="I12" s="163">
        <v>68061</v>
      </c>
      <c r="J12" s="163">
        <v>68061</v>
      </c>
      <c r="K12" s="163">
        <v>68061</v>
      </c>
      <c r="L12" s="163">
        <v>68061</v>
      </c>
      <c r="M12" s="163">
        <v>68061</v>
      </c>
      <c r="N12" s="230"/>
      <c r="O12" s="164">
        <f t="shared" ref="O12:O17" si="0">SUM(B12:M12)</f>
        <v>816732</v>
      </c>
      <c r="P12" s="5"/>
      <c r="Q12" s="183">
        <f>O12/$O$18</f>
        <v>0.30667994507133173</v>
      </c>
    </row>
    <row r="13" spans="1:17" s="146" customFormat="1" ht="13.5" customHeight="1" x14ac:dyDescent="0.3">
      <c r="A13" s="229" t="s">
        <v>73</v>
      </c>
      <c r="B13" s="163">
        <v>132107.06</v>
      </c>
      <c r="C13" s="163">
        <v>132107.06</v>
      </c>
      <c r="D13" s="163">
        <v>132107.06</v>
      </c>
      <c r="E13" s="163">
        <v>132107.06</v>
      </c>
      <c r="F13" s="163">
        <v>132107.06</v>
      </c>
      <c r="G13" s="163">
        <v>132107.06</v>
      </c>
      <c r="H13" s="163">
        <v>132107.06</v>
      </c>
      <c r="I13" s="163">
        <v>132107.06</v>
      </c>
      <c r="J13" s="163">
        <v>132107.06</v>
      </c>
      <c r="K13" s="163">
        <v>132107.06</v>
      </c>
      <c r="L13" s="163">
        <v>132107.06</v>
      </c>
      <c r="M13" s="163">
        <v>195360.3</v>
      </c>
      <c r="N13" s="230"/>
      <c r="O13" s="164">
        <f t="shared" si="0"/>
        <v>1648537.9600000004</v>
      </c>
      <c r="P13" s="5"/>
      <c r="Q13" s="183">
        <f>O13/$O$18</f>
        <v>0.61902010821273734</v>
      </c>
    </row>
    <row r="14" spans="1:17" s="146" customFormat="1" ht="13.5" hidden="1" customHeight="1" x14ac:dyDescent="0.3">
      <c r="A14" s="229" t="s">
        <v>191</v>
      </c>
      <c r="B14" s="163"/>
      <c r="C14" s="163"/>
      <c r="D14" s="163"/>
      <c r="E14" s="163"/>
      <c r="F14" s="163"/>
      <c r="G14" s="163"/>
      <c r="H14" s="163"/>
      <c r="I14" s="163"/>
      <c r="J14" s="163"/>
      <c r="K14" s="163"/>
      <c r="L14" s="163"/>
      <c r="M14" s="163"/>
      <c r="N14" s="230"/>
      <c r="O14" s="164">
        <f t="shared" si="0"/>
        <v>0</v>
      </c>
      <c r="P14" s="5"/>
      <c r="Q14" s="183">
        <f t="shared" ref="Q14" si="1">O14/$O$18</f>
        <v>0</v>
      </c>
    </row>
    <row r="15" spans="1:17" s="146" customFormat="1" ht="13.5" customHeight="1" x14ac:dyDescent="0.3">
      <c r="A15" s="229" t="s">
        <v>72</v>
      </c>
      <c r="B15" s="163"/>
      <c r="C15" s="163"/>
      <c r="D15" s="239"/>
      <c r="E15" s="163"/>
      <c r="F15" s="163"/>
      <c r="G15" s="239"/>
      <c r="H15" s="163"/>
      <c r="I15" s="163"/>
      <c r="J15" s="163"/>
      <c r="K15" s="163"/>
      <c r="L15" s="163"/>
      <c r="M15" s="163">
        <v>197871.25</v>
      </c>
      <c r="N15" s="230"/>
      <c r="O15" s="164">
        <f>SUM(B15:M15)</f>
        <v>197871.25</v>
      </c>
      <c r="P15" s="5"/>
      <c r="Q15" s="183">
        <f>O15/$O$18</f>
        <v>7.4299946715930987E-2</v>
      </c>
    </row>
    <row r="16" spans="1:17" s="146" customFormat="1" ht="13.5" customHeight="1" x14ac:dyDescent="0.3">
      <c r="A16" s="229" t="s">
        <v>71</v>
      </c>
      <c r="B16" s="163"/>
      <c r="C16" s="163"/>
      <c r="D16" s="163"/>
      <c r="E16" s="163"/>
      <c r="F16" s="239"/>
      <c r="G16" s="239"/>
      <c r="H16" s="163"/>
      <c r="I16" s="163"/>
      <c r="J16" s="163"/>
      <c r="K16" s="163"/>
      <c r="L16" s="163"/>
      <c r="M16" s="151">
        <v>0</v>
      </c>
      <c r="N16" s="230"/>
      <c r="O16" s="164">
        <f t="shared" si="0"/>
        <v>0</v>
      </c>
      <c r="P16" s="5"/>
      <c r="Q16" s="183">
        <f>O16/$O$18</f>
        <v>0</v>
      </c>
    </row>
    <row r="17" spans="1:17" s="146" customFormat="1" ht="13.5" customHeight="1" x14ac:dyDescent="0.3">
      <c r="A17" s="229" t="s">
        <v>70</v>
      </c>
      <c r="B17" s="163"/>
      <c r="C17" s="163"/>
      <c r="D17" s="163"/>
      <c r="E17" s="163"/>
      <c r="F17" s="163"/>
      <c r="G17" s="163"/>
      <c r="H17" s="163"/>
      <c r="I17" s="163"/>
      <c r="J17" s="163"/>
      <c r="K17" s="163"/>
      <c r="L17" s="163"/>
      <c r="M17" s="149"/>
      <c r="N17" s="230"/>
      <c r="O17" s="164">
        <f t="shared" si="0"/>
        <v>0</v>
      </c>
      <c r="P17" s="5"/>
      <c r="Q17" s="183">
        <f>O17/$O$18</f>
        <v>0</v>
      </c>
    </row>
    <row r="18" spans="1:17" s="146" customFormat="1" ht="13.5" customHeight="1" x14ac:dyDescent="0.3">
      <c r="A18" s="240" t="s">
        <v>69</v>
      </c>
      <c r="B18" s="260">
        <f t="shared" ref="B18:M18" si="2">SUM(B12:B17)</f>
        <v>200168.06</v>
      </c>
      <c r="C18" s="260">
        <f t="shared" si="2"/>
        <v>200168.06</v>
      </c>
      <c r="D18" s="260">
        <f t="shared" si="2"/>
        <v>200168.06</v>
      </c>
      <c r="E18" s="260">
        <f t="shared" si="2"/>
        <v>200168.06</v>
      </c>
      <c r="F18" s="260">
        <f t="shared" si="2"/>
        <v>200168.06</v>
      </c>
      <c r="G18" s="260">
        <f t="shared" si="2"/>
        <v>200168.06</v>
      </c>
      <c r="H18" s="260">
        <f t="shared" si="2"/>
        <v>200168.06</v>
      </c>
      <c r="I18" s="260">
        <f t="shared" si="2"/>
        <v>200168.06</v>
      </c>
      <c r="J18" s="260">
        <f t="shared" si="2"/>
        <v>200168.06</v>
      </c>
      <c r="K18" s="260">
        <f t="shared" si="2"/>
        <v>200168.06</v>
      </c>
      <c r="L18" s="260">
        <f t="shared" si="2"/>
        <v>200168.06</v>
      </c>
      <c r="M18" s="260">
        <f t="shared" si="2"/>
        <v>461292.55</v>
      </c>
      <c r="N18" s="241"/>
      <c r="O18" s="137">
        <f>SUM(O12:O17)</f>
        <v>2663141.2100000004</v>
      </c>
      <c r="P18" s="7"/>
      <c r="Q18" s="184">
        <f>SUM(Q12:Q17)</f>
        <v>1</v>
      </c>
    </row>
    <row r="19" spans="1:17" s="146" customFormat="1" ht="13.5" customHeight="1" x14ac:dyDescent="0.3">
      <c r="A19" s="242"/>
      <c r="B19" s="243"/>
      <c r="C19" s="243"/>
      <c r="D19" s="243"/>
      <c r="E19" s="243"/>
      <c r="F19" s="243"/>
      <c r="G19" s="243"/>
      <c r="H19" s="243"/>
      <c r="I19" s="243"/>
      <c r="J19" s="243"/>
      <c r="K19" s="243"/>
      <c r="L19" s="243"/>
      <c r="M19" s="243"/>
      <c r="N19" s="241"/>
      <c r="O19" s="165"/>
      <c r="P19" s="7"/>
      <c r="Q19" s="185"/>
    </row>
    <row r="20" spans="1:17" s="146" customFormat="1" ht="13.5" customHeight="1" x14ac:dyDescent="0.3">
      <c r="A20" s="244" t="s">
        <v>68</v>
      </c>
      <c r="B20" s="149">
        <v>61436.57416767125</v>
      </c>
      <c r="C20" s="149">
        <v>61436.57416767125</v>
      </c>
      <c r="D20" s="149">
        <v>59454.749194520555</v>
      </c>
      <c r="E20" s="149">
        <v>61436.57416767125</v>
      </c>
      <c r="F20" s="149">
        <v>59454.749194520555</v>
      </c>
      <c r="G20" s="149">
        <v>66107.807044383575</v>
      </c>
      <c r="H20" s="149">
        <v>66107.807044383575</v>
      </c>
      <c r="I20" s="149">
        <v>59710.277330410965</v>
      </c>
      <c r="J20" s="149">
        <v>70779.0399210959</v>
      </c>
      <c r="K20" s="149">
        <v>68495.845084931512</v>
      </c>
      <c r="L20" s="149">
        <v>70779.0399210959</v>
      </c>
      <c r="M20" s="149">
        <v>68495.845084931512</v>
      </c>
      <c r="N20" s="149"/>
      <c r="O20" s="161">
        <f>SUM(B20:M20)</f>
        <v>773694.88232328778</v>
      </c>
      <c r="P20" s="6"/>
      <c r="Q20" s="186">
        <f t="shared" ref="Q20:Q83" si="3">O20/$O$18</f>
        <v>0.29051966130000584</v>
      </c>
    </row>
    <row r="21" spans="1:17" s="146" customFormat="1" ht="13.5" customHeight="1" x14ac:dyDescent="0.3">
      <c r="A21" s="147" t="s">
        <v>67</v>
      </c>
      <c r="B21" s="149"/>
      <c r="C21" s="149"/>
      <c r="D21" s="149"/>
      <c r="E21" s="149"/>
      <c r="F21" s="149"/>
      <c r="G21" s="149"/>
      <c r="H21" s="149"/>
      <c r="I21" s="149"/>
      <c r="J21" s="149"/>
      <c r="K21" s="149"/>
      <c r="L21" s="149"/>
      <c r="M21" s="149"/>
      <c r="N21" s="149"/>
      <c r="O21" s="161">
        <f t="shared" ref="O21:O84" si="4">SUM(B21:M21)</f>
        <v>0</v>
      </c>
      <c r="P21" s="6"/>
      <c r="Q21" s="186">
        <f t="shared" si="3"/>
        <v>0</v>
      </c>
    </row>
    <row r="22" spans="1:17" s="146" customFormat="1" ht="13.5" customHeight="1" x14ac:dyDescent="0.3">
      <c r="A22" s="147" t="s">
        <v>0</v>
      </c>
      <c r="B22" s="147">
        <v>0</v>
      </c>
      <c r="C22" s="147">
        <v>0</v>
      </c>
      <c r="D22" s="147">
        <v>36975</v>
      </c>
      <c r="E22" s="147"/>
      <c r="F22" s="147"/>
      <c r="G22" s="147">
        <v>19493.899999999998</v>
      </c>
      <c r="H22" s="147"/>
      <c r="I22" s="147"/>
      <c r="J22" s="147"/>
      <c r="K22" s="147"/>
      <c r="L22" s="147"/>
      <c r="M22" s="147">
        <v>24706.1</v>
      </c>
      <c r="N22" s="149"/>
      <c r="O22" s="161">
        <f t="shared" si="4"/>
        <v>81175</v>
      </c>
      <c r="P22" s="6"/>
      <c r="Q22" s="186">
        <f t="shared" si="3"/>
        <v>3.0480922188876342E-2</v>
      </c>
    </row>
    <row r="23" spans="1:17" s="146" customFormat="1" ht="13.5" customHeight="1" x14ac:dyDescent="0.3">
      <c r="A23" s="244" t="s">
        <v>66</v>
      </c>
      <c r="B23" s="149">
        <v>4914.9259334137005</v>
      </c>
      <c r="C23" s="149">
        <v>4914.9259334137005</v>
      </c>
      <c r="D23" s="149">
        <v>7714.3799355616447</v>
      </c>
      <c r="E23" s="149">
        <v>4914.9259334137005</v>
      </c>
      <c r="F23" s="149">
        <v>4756.3799355616447</v>
      </c>
      <c r="G23" s="149">
        <v>6848.1365635506854</v>
      </c>
      <c r="H23" s="149">
        <v>5288.6245635506857</v>
      </c>
      <c r="I23" s="149">
        <v>4776.8221864328771</v>
      </c>
      <c r="J23" s="149">
        <v>5662.3231936876718</v>
      </c>
      <c r="K23" s="149">
        <v>5479.6676067945209</v>
      </c>
      <c r="L23" s="149">
        <v>5662.3231936876718</v>
      </c>
      <c r="M23" s="149">
        <v>7456.1556067945203</v>
      </c>
      <c r="N23" s="149"/>
      <c r="O23" s="161">
        <f t="shared" si="4"/>
        <v>68389.590585863029</v>
      </c>
      <c r="P23" s="6"/>
      <c r="Q23" s="186">
        <f t="shared" si="3"/>
        <v>2.5680046679110575E-2</v>
      </c>
    </row>
    <row r="24" spans="1:17" s="146" customFormat="1" ht="13.5" customHeight="1" x14ac:dyDescent="0.3">
      <c r="A24" s="244" t="s">
        <v>65</v>
      </c>
      <c r="B24" s="149">
        <v>6750</v>
      </c>
      <c r="C24" s="149">
        <v>6750</v>
      </c>
      <c r="D24" s="149">
        <v>6750</v>
      </c>
      <c r="E24" s="149">
        <v>6750</v>
      </c>
      <c r="F24" s="149">
        <v>6750</v>
      </c>
      <c r="G24" s="149">
        <v>6750</v>
      </c>
      <c r="H24" s="149">
        <v>6750</v>
      </c>
      <c r="I24" s="149">
        <v>6750</v>
      </c>
      <c r="J24" s="149">
        <v>6750</v>
      </c>
      <c r="K24" s="149">
        <v>6750</v>
      </c>
      <c r="L24" s="149">
        <v>6750</v>
      </c>
      <c r="M24" s="149">
        <v>6750</v>
      </c>
      <c r="N24" s="149"/>
      <c r="O24" s="161">
        <f>SUM(B24:M24)</f>
        <v>81000</v>
      </c>
      <c r="P24" s="6"/>
      <c r="Q24" s="186">
        <f t="shared" si="3"/>
        <v>3.0415210314739559E-2</v>
      </c>
    </row>
    <row r="25" spans="1:17" s="146" customFormat="1" ht="15.6" customHeight="1" x14ac:dyDescent="0.3">
      <c r="A25" s="244" t="s">
        <v>64</v>
      </c>
      <c r="B25" s="149">
        <v>472.81587479439793</v>
      </c>
      <c r="C25" s="149">
        <v>472.81587479439793</v>
      </c>
      <c r="D25" s="149">
        <v>742.12334980103014</v>
      </c>
      <c r="E25" s="149">
        <v>472.81587479439793</v>
      </c>
      <c r="F25" s="149">
        <v>457.56374980103016</v>
      </c>
      <c r="G25" s="149">
        <v>658.79073741357593</v>
      </c>
      <c r="H25" s="149">
        <v>508.76568301357599</v>
      </c>
      <c r="I25" s="149">
        <v>459.53029433484278</v>
      </c>
      <c r="J25" s="149">
        <v>544.71549123275406</v>
      </c>
      <c r="K25" s="149">
        <v>527.14402377363285</v>
      </c>
      <c r="L25" s="149">
        <v>544.71549123275406</v>
      </c>
      <c r="M25" s="149">
        <v>717.28216937363277</v>
      </c>
      <c r="N25" s="149"/>
      <c r="O25" s="161">
        <f t="shared" si="4"/>
        <v>6579.0786143600217</v>
      </c>
      <c r="P25" s="6"/>
      <c r="Q25" s="186">
        <f t="shared" si="3"/>
        <v>2.4704204905304367E-3</v>
      </c>
    </row>
    <row r="26" spans="1:17" s="146" customFormat="1" ht="13.5" customHeight="1" x14ac:dyDescent="0.25">
      <c r="A26" s="245" t="s">
        <v>63</v>
      </c>
      <c r="B26" s="261">
        <v>8484.3908925553988</v>
      </c>
      <c r="C26" s="261">
        <v>8484.3908925553988</v>
      </c>
      <c r="D26" s="261">
        <v>13316.948363763289</v>
      </c>
      <c r="E26" s="261">
        <v>8484.3908925553988</v>
      </c>
      <c r="F26" s="261">
        <v>8210.700863763288</v>
      </c>
      <c r="G26" s="261">
        <v>11821.595742829371</v>
      </c>
      <c r="H26" s="261">
        <v>9129.4881528293718</v>
      </c>
      <c r="I26" s="261">
        <v>8245.9892993297544</v>
      </c>
      <c r="J26" s="261">
        <v>9774.5854131033448</v>
      </c>
      <c r="K26" s="261">
        <v>9459.2762062290421</v>
      </c>
      <c r="L26" s="261">
        <v>9774.5854131033448</v>
      </c>
      <c r="M26" s="261">
        <v>12871.188616229041</v>
      </c>
      <c r="N26" s="149"/>
      <c r="O26" s="161">
        <f t="shared" si="4"/>
        <v>118057.53074884604</v>
      </c>
      <c r="P26" s="6"/>
      <c r="Q26" s="186">
        <f t="shared" si="3"/>
        <v>4.4330180579814624E-2</v>
      </c>
    </row>
    <row r="27" spans="1:17" s="146" customFormat="1" ht="13.5" customHeight="1" x14ac:dyDescent="0.25">
      <c r="A27" s="245" t="s">
        <v>62</v>
      </c>
      <c r="B27" s="261">
        <v>1228.7314833534251</v>
      </c>
      <c r="C27" s="261">
        <v>1228.7314833534251</v>
      </c>
      <c r="D27" s="261">
        <v>1928.5949838904112</v>
      </c>
      <c r="E27" s="261">
        <v>1228.7314833534251</v>
      </c>
      <c r="F27" s="261">
        <v>1189.0949838904112</v>
      </c>
      <c r="G27" s="261">
        <v>1712.0341408876714</v>
      </c>
      <c r="H27" s="261">
        <v>1322.1561408876714</v>
      </c>
      <c r="I27" s="261">
        <v>1194.2055466082193</v>
      </c>
      <c r="J27" s="261">
        <v>1415.580798421918</v>
      </c>
      <c r="K27" s="261">
        <v>1369.9169016986302</v>
      </c>
      <c r="L27" s="261">
        <v>1415.580798421918</v>
      </c>
      <c r="M27" s="261">
        <v>1864.0389016986301</v>
      </c>
      <c r="N27" s="149"/>
      <c r="O27" s="161">
        <f t="shared" si="4"/>
        <v>17097.397646465757</v>
      </c>
      <c r="P27" s="6"/>
      <c r="Q27" s="186">
        <f t="shared" si="3"/>
        <v>6.4200116697776437E-3</v>
      </c>
    </row>
    <row r="28" spans="1:17" s="146" customFormat="1" ht="13.5" customHeight="1" x14ac:dyDescent="0.3">
      <c r="A28" s="245" t="s">
        <v>61</v>
      </c>
      <c r="B28" s="149">
        <v>0</v>
      </c>
      <c r="C28" s="149">
        <v>0</v>
      </c>
      <c r="D28" s="149">
        <v>3390</v>
      </c>
      <c r="E28" s="149">
        <v>0</v>
      </c>
      <c r="F28" s="149">
        <v>0</v>
      </c>
      <c r="G28" s="149">
        <v>3390</v>
      </c>
      <c r="H28" s="149">
        <v>0</v>
      </c>
      <c r="I28" s="149">
        <v>0</v>
      </c>
      <c r="J28" s="149">
        <v>3390</v>
      </c>
      <c r="K28" s="149">
        <v>0</v>
      </c>
      <c r="L28" s="149">
        <v>0</v>
      </c>
      <c r="M28" s="149">
        <v>3390</v>
      </c>
      <c r="N28" s="149"/>
      <c r="O28" s="161">
        <f t="shared" si="4"/>
        <v>13560</v>
      </c>
      <c r="P28" s="6"/>
      <c r="Q28" s="186">
        <f t="shared" si="3"/>
        <v>5.0917315045415851E-3</v>
      </c>
    </row>
    <row r="29" spans="1:17" s="146" customFormat="1" ht="13.5" customHeight="1" x14ac:dyDescent="0.3">
      <c r="A29" s="246" t="s">
        <v>60</v>
      </c>
      <c r="B29" s="149"/>
      <c r="C29" s="149"/>
      <c r="D29" s="149"/>
      <c r="E29" s="149"/>
      <c r="F29" s="149"/>
      <c r="G29" s="150"/>
      <c r="H29" s="149"/>
      <c r="I29" s="149"/>
      <c r="J29" s="150"/>
      <c r="K29" s="149"/>
      <c r="L29" s="149"/>
      <c r="M29" s="149">
        <v>776</v>
      </c>
      <c r="N29" s="149"/>
      <c r="O29" s="161">
        <f t="shared" si="4"/>
        <v>776</v>
      </c>
      <c r="P29" s="6"/>
      <c r="Q29" s="186">
        <f t="shared" si="3"/>
        <v>2.9138522474367773E-4</v>
      </c>
    </row>
    <row r="30" spans="1:17" s="154" customFormat="1" ht="13.5" customHeight="1" x14ac:dyDescent="0.25">
      <c r="A30" s="155" t="s">
        <v>5</v>
      </c>
      <c r="B30" s="156">
        <v>5000</v>
      </c>
      <c r="C30" s="156">
        <v>5000</v>
      </c>
      <c r="D30" s="156">
        <v>5000</v>
      </c>
      <c r="E30" s="156">
        <v>5000</v>
      </c>
      <c r="F30" s="156">
        <v>5000</v>
      </c>
      <c r="G30" s="156">
        <v>5000</v>
      </c>
      <c r="H30" s="156">
        <v>5000</v>
      </c>
      <c r="I30" s="156">
        <v>5000</v>
      </c>
      <c r="J30" s="156">
        <v>5000</v>
      </c>
      <c r="K30" s="156">
        <v>5000</v>
      </c>
      <c r="L30" s="156">
        <v>5000</v>
      </c>
      <c r="M30" s="156">
        <v>5000</v>
      </c>
      <c r="N30" s="156"/>
      <c r="O30" s="262">
        <f t="shared" si="4"/>
        <v>60000</v>
      </c>
      <c r="Q30" s="186">
        <f t="shared" si="3"/>
        <v>2.25297854183256E-2</v>
      </c>
    </row>
    <row r="31" spans="1:17" s="154" customFormat="1" ht="13.5" customHeight="1" x14ac:dyDescent="0.25">
      <c r="A31" s="155" t="s">
        <v>32</v>
      </c>
      <c r="B31" s="156">
        <v>16776.439999999999</v>
      </c>
      <c r="C31" s="156">
        <v>16776.439999999999</v>
      </c>
      <c r="D31" s="156">
        <v>16776.439999999999</v>
      </c>
      <c r="E31" s="156">
        <v>16776.439999999999</v>
      </c>
      <c r="F31" s="156">
        <v>16776.439999999999</v>
      </c>
      <c r="G31" s="156">
        <v>16776.439999999999</v>
      </c>
      <c r="H31" s="156">
        <v>16776.439999999999</v>
      </c>
      <c r="I31" s="156">
        <v>16776.439999999999</v>
      </c>
      <c r="J31" s="156">
        <v>16776.439999999999</v>
      </c>
      <c r="K31" s="156">
        <v>16776.439999999999</v>
      </c>
      <c r="L31" s="156">
        <v>16776.439999999999</v>
      </c>
      <c r="M31" s="156">
        <v>16776.439999999999</v>
      </c>
      <c r="N31" s="156"/>
      <c r="O31" s="262">
        <f t="shared" si="4"/>
        <v>201317.28</v>
      </c>
      <c r="Q31" s="186">
        <f t="shared" si="3"/>
        <v>7.5593918656682857E-2</v>
      </c>
    </row>
    <row r="32" spans="1:17" s="154" customFormat="1" ht="13.5" customHeight="1" x14ac:dyDescent="0.25">
      <c r="A32" s="155" t="s">
        <v>193</v>
      </c>
      <c r="B32" s="157">
        <v>0</v>
      </c>
      <c r="C32" s="157">
        <v>0</v>
      </c>
      <c r="D32" s="157">
        <v>0</v>
      </c>
      <c r="E32" s="157">
        <v>0</v>
      </c>
      <c r="F32" s="157">
        <v>0</v>
      </c>
      <c r="G32" s="156">
        <v>1000</v>
      </c>
      <c r="H32" s="157">
        <v>0</v>
      </c>
      <c r="I32" s="157">
        <v>0</v>
      </c>
      <c r="J32" s="157">
        <v>0</v>
      </c>
      <c r="K32" s="157">
        <v>0</v>
      </c>
      <c r="L32" s="157">
        <v>0</v>
      </c>
      <c r="M32" s="156">
        <v>1000</v>
      </c>
      <c r="N32" s="156"/>
      <c r="O32" s="262">
        <f t="shared" si="4"/>
        <v>2000</v>
      </c>
      <c r="Q32" s="186">
        <f t="shared" si="3"/>
        <v>7.5099284727751998E-4</v>
      </c>
    </row>
    <row r="33" spans="1:17" s="154" customFormat="1" ht="13.5" customHeight="1" x14ac:dyDescent="0.25">
      <c r="A33" s="155" t="s">
        <v>4</v>
      </c>
      <c r="B33" s="157">
        <v>0</v>
      </c>
      <c r="C33" s="157">
        <v>0</v>
      </c>
      <c r="D33" s="157">
        <v>0</v>
      </c>
      <c r="E33" s="157">
        <v>0</v>
      </c>
      <c r="F33" s="157">
        <v>0</v>
      </c>
      <c r="G33" s="156">
        <v>781</v>
      </c>
      <c r="H33" s="157">
        <v>0</v>
      </c>
      <c r="I33" s="157">
        <v>0</v>
      </c>
      <c r="J33" s="157">
        <v>0</v>
      </c>
      <c r="K33" s="157">
        <v>0</v>
      </c>
      <c r="L33" s="157">
        <v>0</v>
      </c>
      <c r="M33" s="156">
        <v>781</v>
      </c>
      <c r="N33" s="156"/>
      <c r="O33" s="262">
        <f t="shared" si="4"/>
        <v>1562</v>
      </c>
      <c r="Q33" s="186">
        <f t="shared" si="3"/>
        <v>5.8652541372374305E-4</v>
      </c>
    </row>
    <row r="34" spans="1:17" s="154" customFormat="1" ht="13.5" customHeight="1" x14ac:dyDescent="0.25">
      <c r="A34" s="155" t="s">
        <v>194</v>
      </c>
      <c r="B34" s="156">
        <v>18</v>
      </c>
      <c r="C34" s="156">
        <v>18</v>
      </c>
      <c r="D34" s="156">
        <v>18</v>
      </c>
      <c r="E34" s="156">
        <v>18</v>
      </c>
      <c r="F34" s="156">
        <v>18</v>
      </c>
      <c r="G34" s="156">
        <v>18</v>
      </c>
      <c r="H34" s="156">
        <v>18</v>
      </c>
      <c r="I34" s="156">
        <v>18</v>
      </c>
      <c r="J34" s="156">
        <v>18</v>
      </c>
      <c r="K34" s="156">
        <v>18</v>
      </c>
      <c r="L34" s="156">
        <v>18</v>
      </c>
      <c r="M34" s="156">
        <v>18</v>
      </c>
      <c r="N34" s="156"/>
      <c r="O34" s="262">
        <f t="shared" si="4"/>
        <v>216</v>
      </c>
      <c r="Q34" s="186">
        <f t="shared" si="3"/>
        <v>8.1107227505972158E-5</v>
      </c>
    </row>
    <row r="35" spans="1:17" s="154" customFormat="1" ht="13.5" customHeight="1" x14ac:dyDescent="0.25">
      <c r="A35" s="155" t="s">
        <v>6</v>
      </c>
      <c r="B35" s="156">
        <v>32</v>
      </c>
      <c r="C35" s="156">
        <v>32</v>
      </c>
      <c r="D35" s="156">
        <v>32</v>
      </c>
      <c r="E35" s="156">
        <v>32</v>
      </c>
      <c r="F35" s="156">
        <v>32</v>
      </c>
      <c r="G35" s="156">
        <v>32</v>
      </c>
      <c r="H35" s="156">
        <v>32</v>
      </c>
      <c r="I35" s="156">
        <v>32</v>
      </c>
      <c r="J35" s="156">
        <v>32</v>
      </c>
      <c r="K35" s="156">
        <v>32</v>
      </c>
      <c r="L35" s="156">
        <v>32</v>
      </c>
      <c r="M35" s="156">
        <v>32</v>
      </c>
      <c r="N35" s="156"/>
      <c r="O35" s="262">
        <f t="shared" si="4"/>
        <v>384</v>
      </c>
      <c r="Q35" s="186">
        <f t="shared" si="3"/>
        <v>1.4419062667728384E-4</v>
      </c>
    </row>
    <row r="36" spans="1:17" s="154" customFormat="1" ht="13.5" customHeight="1" x14ac:dyDescent="0.25">
      <c r="A36" s="155" t="s">
        <v>11</v>
      </c>
      <c r="B36" s="156"/>
      <c r="C36" s="156"/>
      <c r="D36" s="156"/>
      <c r="E36" s="156"/>
      <c r="F36" s="156"/>
      <c r="G36" s="156"/>
      <c r="H36" s="156"/>
      <c r="I36" s="156"/>
      <c r="J36" s="156"/>
      <c r="K36" s="156"/>
      <c r="L36" s="156"/>
      <c r="M36" s="156"/>
      <c r="N36" s="156"/>
      <c r="O36" s="262">
        <f t="shared" si="4"/>
        <v>0</v>
      </c>
      <c r="Q36" s="186">
        <f t="shared" si="3"/>
        <v>0</v>
      </c>
    </row>
    <row r="37" spans="1:17" s="154" customFormat="1" ht="13.5" customHeight="1" x14ac:dyDescent="0.25">
      <c r="A37" s="155" t="s">
        <v>12</v>
      </c>
      <c r="B37" s="157">
        <v>0</v>
      </c>
      <c r="C37" s="157">
        <v>0</v>
      </c>
      <c r="D37" s="157">
        <v>0</v>
      </c>
      <c r="E37" s="157">
        <v>0</v>
      </c>
      <c r="F37" s="157">
        <v>0</v>
      </c>
      <c r="G37" s="157">
        <v>0</v>
      </c>
      <c r="H37" s="157">
        <v>0</v>
      </c>
      <c r="I37" s="157">
        <v>0</v>
      </c>
      <c r="J37" s="157">
        <v>0</v>
      </c>
      <c r="K37" s="157">
        <v>0</v>
      </c>
      <c r="L37" s="157">
        <v>0</v>
      </c>
      <c r="M37" s="157">
        <v>0</v>
      </c>
      <c r="N37" s="156"/>
      <c r="O37" s="262">
        <f t="shared" si="4"/>
        <v>0</v>
      </c>
      <c r="Q37" s="186">
        <f t="shared" si="3"/>
        <v>0</v>
      </c>
    </row>
    <row r="38" spans="1:17" s="154" customFormat="1" ht="13.5" customHeight="1" x14ac:dyDescent="0.25">
      <c r="A38" s="155" t="s">
        <v>195</v>
      </c>
      <c r="B38" s="157">
        <v>6169</v>
      </c>
      <c r="C38" s="157">
        <v>6169</v>
      </c>
      <c r="D38" s="157">
        <v>6169</v>
      </c>
      <c r="E38" s="157">
        <v>6169</v>
      </c>
      <c r="F38" s="157">
        <v>6169</v>
      </c>
      <c r="G38" s="157">
        <v>6169</v>
      </c>
      <c r="H38" s="157">
        <v>6169</v>
      </c>
      <c r="I38" s="157">
        <v>6169</v>
      </c>
      <c r="J38" s="157">
        <v>6169</v>
      </c>
      <c r="K38" s="157">
        <v>6169</v>
      </c>
      <c r="L38" s="157">
        <v>6169</v>
      </c>
      <c r="M38" s="157">
        <v>6169</v>
      </c>
      <c r="N38" s="156"/>
      <c r="O38" s="262">
        <f t="shared" si="4"/>
        <v>74028</v>
      </c>
      <c r="Q38" s="186">
        <f t="shared" si="3"/>
        <v>2.7797249249130122E-2</v>
      </c>
    </row>
    <row r="39" spans="1:17" s="154" customFormat="1" ht="13.5" customHeight="1" x14ac:dyDescent="0.25">
      <c r="A39" s="155" t="s">
        <v>196</v>
      </c>
      <c r="B39" s="157">
        <v>75</v>
      </c>
      <c r="C39" s="157">
        <v>75</v>
      </c>
      <c r="D39" s="157">
        <v>75</v>
      </c>
      <c r="E39" s="157">
        <v>75</v>
      </c>
      <c r="F39" s="157">
        <v>75</v>
      </c>
      <c r="G39" s="157">
        <v>75</v>
      </c>
      <c r="H39" s="157">
        <v>75</v>
      </c>
      <c r="I39" s="157">
        <v>75</v>
      </c>
      <c r="J39" s="157">
        <v>75</v>
      </c>
      <c r="K39" s="157">
        <v>75</v>
      </c>
      <c r="L39" s="157">
        <v>75</v>
      </c>
      <c r="M39" s="157">
        <v>75</v>
      </c>
      <c r="N39" s="156"/>
      <c r="O39" s="262">
        <f t="shared" si="4"/>
        <v>900</v>
      </c>
      <c r="Q39" s="186">
        <f t="shared" si="3"/>
        <v>3.3794678127488397E-4</v>
      </c>
    </row>
    <row r="40" spans="1:17" s="154" customFormat="1" ht="13.5" customHeight="1" x14ac:dyDescent="0.25">
      <c r="A40" s="155" t="s">
        <v>13</v>
      </c>
      <c r="B40" s="157">
        <v>0</v>
      </c>
      <c r="C40" s="157">
        <v>0</v>
      </c>
      <c r="D40" s="157">
        <v>0</v>
      </c>
      <c r="E40" s="157">
        <v>0</v>
      </c>
      <c r="F40" s="157">
        <v>0</v>
      </c>
      <c r="G40" s="157">
        <v>2130</v>
      </c>
      <c r="H40" s="157">
        <v>0</v>
      </c>
      <c r="I40" s="157">
        <v>0</v>
      </c>
      <c r="J40" s="157">
        <v>0</v>
      </c>
      <c r="K40" s="157">
        <v>0</v>
      </c>
      <c r="L40" s="157">
        <v>0</v>
      </c>
      <c r="M40" s="157">
        <v>2130</v>
      </c>
      <c r="N40" s="156"/>
      <c r="O40" s="262">
        <f t="shared" si="4"/>
        <v>4260</v>
      </c>
      <c r="Q40" s="186">
        <f t="shared" si="3"/>
        <v>1.5996147647011174E-3</v>
      </c>
    </row>
    <row r="41" spans="1:17" s="154" customFormat="1" ht="13.5" customHeight="1" x14ac:dyDescent="0.25">
      <c r="A41" s="155" t="s">
        <v>14</v>
      </c>
      <c r="B41" s="157">
        <v>306</v>
      </c>
      <c r="C41" s="157">
        <v>306</v>
      </c>
      <c r="D41" s="157">
        <v>306</v>
      </c>
      <c r="E41" s="157">
        <v>306</v>
      </c>
      <c r="F41" s="157">
        <v>306</v>
      </c>
      <c r="G41" s="157">
        <v>306</v>
      </c>
      <c r="H41" s="157">
        <v>306</v>
      </c>
      <c r="I41" s="157">
        <v>306</v>
      </c>
      <c r="J41" s="157">
        <v>306</v>
      </c>
      <c r="K41" s="157">
        <v>306</v>
      </c>
      <c r="L41" s="157">
        <v>306</v>
      </c>
      <c r="M41" s="157">
        <v>306</v>
      </c>
      <c r="N41" s="157"/>
      <c r="O41" s="262">
        <f t="shared" si="4"/>
        <v>3672</v>
      </c>
      <c r="Q41" s="186">
        <f t="shared" si="3"/>
        <v>1.3788228676015267E-3</v>
      </c>
    </row>
    <row r="42" spans="1:17" s="154" customFormat="1" ht="13.5" customHeight="1" x14ac:dyDescent="0.25">
      <c r="A42" s="155" t="s">
        <v>197</v>
      </c>
      <c r="B42" s="157">
        <v>0</v>
      </c>
      <c r="C42" s="157">
        <v>0</v>
      </c>
      <c r="D42" s="157">
        <v>0</v>
      </c>
      <c r="E42" s="157">
        <v>0</v>
      </c>
      <c r="F42" s="157">
        <v>0</v>
      </c>
      <c r="G42" s="157">
        <v>0</v>
      </c>
      <c r="H42" s="157">
        <v>0</v>
      </c>
      <c r="I42" s="157">
        <v>0</v>
      </c>
      <c r="J42" s="157">
        <v>0</v>
      </c>
      <c r="K42" s="157">
        <v>0</v>
      </c>
      <c r="L42" s="157">
        <v>0</v>
      </c>
      <c r="M42" s="157">
        <v>0</v>
      </c>
      <c r="N42" s="156"/>
      <c r="O42" s="262">
        <f t="shared" si="4"/>
        <v>0</v>
      </c>
      <c r="Q42" s="186">
        <f t="shared" si="3"/>
        <v>0</v>
      </c>
    </row>
    <row r="43" spans="1:17" s="154" customFormat="1" ht="13.5" customHeight="1" x14ac:dyDescent="0.25">
      <c r="A43" s="155" t="s">
        <v>198</v>
      </c>
      <c r="B43" s="157">
        <v>0</v>
      </c>
      <c r="C43" s="157">
        <v>0</v>
      </c>
      <c r="D43" s="157">
        <v>0</v>
      </c>
      <c r="E43" s="157">
        <v>0</v>
      </c>
      <c r="F43" s="157">
        <v>0</v>
      </c>
      <c r="G43" s="157">
        <v>1000</v>
      </c>
      <c r="H43" s="157">
        <v>0</v>
      </c>
      <c r="I43" s="157">
        <v>0</v>
      </c>
      <c r="J43" s="157">
        <v>0</v>
      </c>
      <c r="K43" s="157">
        <v>0</v>
      </c>
      <c r="L43" s="157">
        <v>0</v>
      </c>
      <c r="M43" s="157">
        <v>1000</v>
      </c>
      <c r="N43" s="156"/>
      <c r="O43" s="262">
        <f t="shared" si="4"/>
        <v>2000</v>
      </c>
      <c r="Q43" s="186">
        <f t="shared" si="3"/>
        <v>7.5099284727751998E-4</v>
      </c>
    </row>
    <row r="44" spans="1:17" s="154" customFormat="1" ht="13.5" customHeight="1" x14ac:dyDescent="0.25">
      <c r="A44" s="155" t="s">
        <v>199</v>
      </c>
      <c r="B44" s="157">
        <v>0</v>
      </c>
      <c r="C44" s="157">
        <v>0</v>
      </c>
      <c r="D44" s="157">
        <v>0</v>
      </c>
      <c r="E44" s="157">
        <v>0</v>
      </c>
      <c r="F44" s="157">
        <v>0</v>
      </c>
      <c r="G44" s="157">
        <v>0</v>
      </c>
      <c r="H44" s="157">
        <v>0</v>
      </c>
      <c r="I44" s="157">
        <v>0</v>
      </c>
      <c r="J44" s="157">
        <v>0</v>
      </c>
      <c r="K44" s="157">
        <v>0</v>
      </c>
      <c r="L44" s="157">
        <v>0</v>
      </c>
      <c r="M44" s="157">
        <v>0</v>
      </c>
      <c r="N44" s="156"/>
      <c r="O44" s="262">
        <f t="shared" si="4"/>
        <v>0</v>
      </c>
      <c r="Q44" s="186">
        <f t="shared" si="3"/>
        <v>0</v>
      </c>
    </row>
    <row r="45" spans="1:17" s="154" customFormat="1" ht="13.5" customHeight="1" x14ac:dyDescent="0.25">
      <c r="A45" s="155" t="s">
        <v>200</v>
      </c>
      <c r="B45" s="157">
        <v>0</v>
      </c>
      <c r="C45" s="157">
        <v>0</v>
      </c>
      <c r="D45" s="157">
        <v>0</v>
      </c>
      <c r="E45" s="157">
        <v>0</v>
      </c>
      <c r="F45" s="157">
        <v>0</v>
      </c>
      <c r="G45" s="157">
        <v>0</v>
      </c>
      <c r="H45" s="157">
        <v>0</v>
      </c>
      <c r="I45" s="157">
        <v>0</v>
      </c>
      <c r="J45" s="157">
        <v>0</v>
      </c>
      <c r="K45" s="157">
        <v>0</v>
      </c>
      <c r="L45" s="157">
        <v>0</v>
      </c>
      <c r="M45" s="157">
        <v>0</v>
      </c>
      <c r="N45" s="156"/>
      <c r="O45" s="262">
        <f t="shared" si="4"/>
        <v>0</v>
      </c>
      <c r="Q45" s="186">
        <f t="shared" si="3"/>
        <v>0</v>
      </c>
    </row>
    <row r="46" spans="1:17" s="154" customFormat="1" ht="13.5" customHeight="1" x14ac:dyDescent="0.25">
      <c r="A46" s="155" t="s">
        <v>1</v>
      </c>
      <c r="B46" s="157">
        <v>102</v>
      </c>
      <c r="C46" s="157">
        <v>102</v>
      </c>
      <c r="D46" s="157">
        <v>102</v>
      </c>
      <c r="E46" s="157">
        <v>102</v>
      </c>
      <c r="F46" s="157">
        <v>102</v>
      </c>
      <c r="G46" s="157">
        <v>102</v>
      </c>
      <c r="H46" s="157">
        <v>102</v>
      </c>
      <c r="I46" s="157">
        <v>102</v>
      </c>
      <c r="J46" s="157">
        <v>102</v>
      </c>
      <c r="K46" s="157">
        <v>102</v>
      </c>
      <c r="L46" s="157">
        <v>102</v>
      </c>
      <c r="M46" s="157">
        <v>102</v>
      </c>
      <c r="N46" s="156"/>
      <c r="O46" s="262">
        <f t="shared" si="4"/>
        <v>1224</v>
      </c>
      <c r="Q46" s="186">
        <f t="shared" si="3"/>
        <v>4.5960762253384219E-4</v>
      </c>
    </row>
    <row r="47" spans="1:17" s="154" customFormat="1" ht="13.5" customHeight="1" x14ac:dyDescent="0.25">
      <c r="A47" s="155" t="s">
        <v>53</v>
      </c>
      <c r="B47" s="231">
        <v>30025.208999999999</v>
      </c>
      <c r="C47" s="231">
        <v>30025.208999999999</v>
      </c>
      <c r="D47" s="231">
        <v>30025.208999999999</v>
      </c>
      <c r="E47" s="231">
        <v>30025.208999999999</v>
      </c>
      <c r="F47" s="231">
        <v>30025.208999999999</v>
      </c>
      <c r="G47" s="231">
        <v>30025.208999999999</v>
      </c>
      <c r="H47" s="231">
        <v>30025.208999999999</v>
      </c>
      <c r="I47" s="231">
        <v>30025.208999999999</v>
      </c>
      <c r="J47" s="231">
        <v>30025.208999999999</v>
      </c>
      <c r="K47" s="231">
        <v>30025.208999999999</v>
      </c>
      <c r="L47" s="231">
        <v>30025.208999999999</v>
      </c>
      <c r="M47" s="231">
        <v>69193.882499999992</v>
      </c>
      <c r="N47" s="156"/>
      <c r="O47" s="262">
        <f t="shared" si="4"/>
        <v>399471.18149999995</v>
      </c>
      <c r="Q47" s="186">
        <f t="shared" si="3"/>
        <v>0.14999999999999997</v>
      </c>
    </row>
    <row r="48" spans="1:17" s="154" customFormat="1" ht="13.5" customHeight="1" x14ac:dyDescent="0.25">
      <c r="A48" s="155" t="s">
        <v>15</v>
      </c>
      <c r="B48" s="157">
        <v>100</v>
      </c>
      <c r="C48" s="157">
        <v>100</v>
      </c>
      <c r="D48" s="157">
        <v>100</v>
      </c>
      <c r="E48" s="157">
        <v>100</v>
      </c>
      <c r="F48" s="157">
        <v>100</v>
      </c>
      <c r="G48" s="157">
        <v>100</v>
      </c>
      <c r="H48" s="157">
        <v>100</v>
      </c>
      <c r="I48" s="157">
        <v>100</v>
      </c>
      <c r="J48" s="157">
        <v>100</v>
      </c>
      <c r="K48" s="157">
        <v>100</v>
      </c>
      <c r="L48" s="157">
        <v>100</v>
      </c>
      <c r="M48" s="157">
        <v>100</v>
      </c>
      <c r="N48" s="156"/>
      <c r="O48" s="262">
        <f t="shared" si="4"/>
        <v>1200</v>
      </c>
      <c r="Q48" s="186">
        <f t="shared" si="3"/>
        <v>4.5059570836651196E-4</v>
      </c>
    </row>
    <row r="49" spans="1:17" s="150" customFormat="1" ht="13.5" customHeight="1" x14ac:dyDescent="0.25">
      <c r="A49" s="155" t="s">
        <v>16</v>
      </c>
      <c r="B49" s="157">
        <v>1500</v>
      </c>
      <c r="C49" s="157">
        <v>1500</v>
      </c>
      <c r="D49" s="157">
        <v>1500</v>
      </c>
      <c r="E49" s="157">
        <v>1500</v>
      </c>
      <c r="F49" s="157">
        <v>1500</v>
      </c>
      <c r="G49" s="157">
        <v>1500</v>
      </c>
      <c r="H49" s="157">
        <v>1500</v>
      </c>
      <c r="I49" s="157">
        <v>1500</v>
      </c>
      <c r="J49" s="157">
        <v>1500</v>
      </c>
      <c r="K49" s="157">
        <v>1500</v>
      </c>
      <c r="L49" s="157">
        <v>1500</v>
      </c>
      <c r="M49" s="157">
        <v>1500</v>
      </c>
      <c r="N49" s="156"/>
      <c r="O49" s="262">
        <f t="shared" si="4"/>
        <v>18000</v>
      </c>
      <c r="Q49" s="186">
        <f t="shared" si="3"/>
        <v>6.7589356254976795E-3</v>
      </c>
    </row>
    <row r="50" spans="1:17" s="149" customFormat="1" ht="13.5" customHeight="1" x14ac:dyDescent="0.25">
      <c r="A50" s="155" t="s">
        <v>17</v>
      </c>
      <c r="B50" s="157">
        <v>0</v>
      </c>
      <c r="C50" s="157">
        <v>0</v>
      </c>
      <c r="D50" s="157">
        <v>0</v>
      </c>
      <c r="E50" s="157">
        <v>0</v>
      </c>
      <c r="F50" s="157">
        <v>0</v>
      </c>
      <c r="G50" s="157">
        <v>0</v>
      </c>
      <c r="H50" s="157">
        <v>0</v>
      </c>
      <c r="I50" s="157">
        <v>0</v>
      </c>
      <c r="J50" s="157">
        <v>0</v>
      </c>
      <c r="K50" s="157">
        <v>0</v>
      </c>
      <c r="L50" s="157">
        <v>0</v>
      </c>
      <c r="M50" s="157">
        <v>0</v>
      </c>
      <c r="N50" s="156"/>
      <c r="O50" s="262">
        <f t="shared" si="4"/>
        <v>0</v>
      </c>
      <c r="Q50" s="186">
        <f t="shared" si="3"/>
        <v>0</v>
      </c>
    </row>
    <row r="51" spans="1:17" s="149" customFormat="1" ht="13.5" customHeight="1" x14ac:dyDescent="0.25">
      <c r="A51" s="155" t="s">
        <v>26</v>
      </c>
      <c r="B51" s="156">
        <v>220</v>
      </c>
      <c r="C51" s="156">
        <v>220</v>
      </c>
      <c r="D51" s="156">
        <v>220</v>
      </c>
      <c r="E51" s="156">
        <v>220</v>
      </c>
      <c r="F51" s="156">
        <v>220</v>
      </c>
      <c r="G51" s="156">
        <v>220</v>
      </c>
      <c r="H51" s="156">
        <v>220</v>
      </c>
      <c r="I51" s="156">
        <v>220</v>
      </c>
      <c r="J51" s="156">
        <v>220</v>
      </c>
      <c r="K51" s="156">
        <v>220</v>
      </c>
      <c r="L51" s="156">
        <v>220</v>
      </c>
      <c r="M51" s="156">
        <v>220</v>
      </c>
      <c r="N51" s="156"/>
      <c r="O51" s="262">
        <f t="shared" si="4"/>
        <v>2640</v>
      </c>
      <c r="Q51" s="186">
        <f t="shared" si="3"/>
        <v>9.9131055840632641E-4</v>
      </c>
    </row>
    <row r="52" spans="1:17" s="149" customFormat="1" ht="13.5" customHeight="1" x14ac:dyDescent="0.25">
      <c r="A52" s="155" t="s">
        <v>28</v>
      </c>
      <c r="B52" s="157">
        <v>0</v>
      </c>
      <c r="C52" s="157">
        <v>0</v>
      </c>
      <c r="D52" s="157">
        <v>0</v>
      </c>
      <c r="E52" s="157">
        <v>0</v>
      </c>
      <c r="F52" s="157">
        <v>0</v>
      </c>
      <c r="G52" s="157">
        <v>22500</v>
      </c>
      <c r="H52" s="157">
        <v>0</v>
      </c>
      <c r="I52" s="157">
        <v>0</v>
      </c>
      <c r="J52" s="157">
        <v>0</v>
      </c>
      <c r="K52" s="157">
        <v>0</v>
      </c>
      <c r="L52" s="157">
        <v>0</v>
      </c>
      <c r="M52" s="157">
        <v>1288</v>
      </c>
      <c r="N52" s="156"/>
      <c r="O52" s="262">
        <f t="shared" si="4"/>
        <v>23788</v>
      </c>
      <c r="Q52" s="186">
        <f t="shared" si="3"/>
        <v>8.932308925518823E-3</v>
      </c>
    </row>
    <row r="53" spans="1:17" s="149" customFormat="1" ht="13.5" customHeight="1" x14ac:dyDescent="0.25">
      <c r="A53" s="155" t="s">
        <v>29</v>
      </c>
      <c r="B53" s="157">
        <v>214</v>
      </c>
      <c r="C53" s="157">
        <v>214</v>
      </c>
      <c r="D53" s="157">
        <v>214</v>
      </c>
      <c r="E53" s="157">
        <v>214</v>
      </c>
      <c r="F53" s="157">
        <v>214</v>
      </c>
      <c r="G53" s="157">
        <v>214</v>
      </c>
      <c r="H53" s="157">
        <v>214</v>
      </c>
      <c r="I53" s="157">
        <v>214</v>
      </c>
      <c r="J53" s="157">
        <v>214</v>
      </c>
      <c r="K53" s="157">
        <v>214</v>
      </c>
      <c r="L53" s="157">
        <v>214</v>
      </c>
      <c r="M53" s="157">
        <v>214</v>
      </c>
      <c r="N53" s="156"/>
      <c r="O53" s="262">
        <f t="shared" si="4"/>
        <v>2568</v>
      </c>
      <c r="Q53" s="186">
        <f t="shared" si="3"/>
        <v>9.6427481590433562E-4</v>
      </c>
    </row>
    <row r="54" spans="1:17" s="149" customFormat="1" ht="13.5" customHeight="1" x14ac:dyDescent="0.25">
      <c r="A54" s="155" t="s">
        <v>30</v>
      </c>
      <c r="B54" s="156"/>
      <c r="C54" s="156"/>
      <c r="D54" s="156"/>
      <c r="E54" s="156"/>
      <c r="F54" s="156"/>
      <c r="G54" s="156"/>
      <c r="H54" s="156"/>
      <c r="I54" s="156"/>
      <c r="J54" s="156"/>
      <c r="K54" s="156"/>
      <c r="L54" s="156"/>
      <c r="M54" s="156">
        <v>0</v>
      </c>
      <c r="N54" s="156"/>
      <c r="O54" s="262">
        <f t="shared" si="4"/>
        <v>0</v>
      </c>
      <c r="Q54" s="186">
        <f t="shared" si="3"/>
        <v>0</v>
      </c>
    </row>
    <row r="55" spans="1:17" s="149" customFormat="1" ht="13.5" customHeight="1" x14ac:dyDescent="0.25">
      <c r="A55" s="155" t="s">
        <v>33</v>
      </c>
      <c r="B55" s="156"/>
      <c r="C55" s="156"/>
      <c r="D55" s="156"/>
      <c r="E55" s="156"/>
      <c r="F55" s="156"/>
      <c r="G55" s="156"/>
      <c r="H55" s="156"/>
      <c r="I55" s="156"/>
      <c r="J55" s="156"/>
      <c r="K55" s="156"/>
      <c r="L55" s="156"/>
      <c r="M55" s="156">
        <v>280</v>
      </c>
      <c r="N55" s="156"/>
      <c r="O55" s="262">
        <f t="shared" si="4"/>
        <v>280</v>
      </c>
      <c r="Q55" s="186">
        <f t="shared" si="3"/>
        <v>1.0513899861885279E-4</v>
      </c>
    </row>
    <row r="56" spans="1:17" s="149" customFormat="1" ht="13.5" customHeight="1" x14ac:dyDescent="0.25">
      <c r="A56" s="155" t="s">
        <v>35</v>
      </c>
      <c r="B56" s="157">
        <v>0</v>
      </c>
      <c r="C56" s="157">
        <v>0</v>
      </c>
      <c r="D56" s="157">
        <v>0</v>
      </c>
      <c r="E56" s="157">
        <v>0</v>
      </c>
      <c r="F56" s="157">
        <v>0</v>
      </c>
      <c r="G56" s="157">
        <v>0</v>
      </c>
      <c r="H56" s="157">
        <v>0</v>
      </c>
      <c r="I56" s="157">
        <v>0</v>
      </c>
      <c r="J56" s="157">
        <v>0</v>
      </c>
      <c r="K56" s="157">
        <v>0</v>
      </c>
      <c r="L56" s="157">
        <v>0</v>
      </c>
      <c r="M56" s="157">
        <v>0</v>
      </c>
      <c r="N56" s="156"/>
      <c r="O56" s="262">
        <f t="shared" si="4"/>
        <v>0</v>
      </c>
      <c r="Q56" s="186">
        <f t="shared" si="3"/>
        <v>0</v>
      </c>
    </row>
    <row r="57" spans="1:17" s="149" customFormat="1" ht="13.5" customHeight="1" x14ac:dyDescent="0.25">
      <c r="A57" s="155" t="s">
        <v>36</v>
      </c>
      <c r="B57" s="157">
        <v>221</v>
      </c>
      <c r="C57" s="157">
        <v>221</v>
      </c>
      <c r="D57" s="157">
        <v>221</v>
      </c>
      <c r="E57" s="157">
        <v>221</v>
      </c>
      <c r="F57" s="157">
        <v>221</v>
      </c>
      <c r="G57" s="157">
        <v>221</v>
      </c>
      <c r="H57" s="157">
        <v>221</v>
      </c>
      <c r="I57" s="157">
        <v>221</v>
      </c>
      <c r="J57" s="157">
        <v>221</v>
      </c>
      <c r="K57" s="157">
        <v>221</v>
      </c>
      <c r="L57" s="157">
        <v>221</v>
      </c>
      <c r="M57" s="157">
        <v>221</v>
      </c>
      <c r="N57" s="156"/>
      <c r="O57" s="262">
        <f t="shared" si="4"/>
        <v>2652</v>
      </c>
      <c r="Q57" s="186">
        <f t="shared" si="3"/>
        <v>9.9581651548999147E-4</v>
      </c>
    </row>
    <row r="58" spans="1:17" s="149" customFormat="1" ht="13.5" customHeight="1" x14ac:dyDescent="0.25">
      <c r="A58" s="155" t="s">
        <v>54</v>
      </c>
      <c r="B58" s="157">
        <v>0</v>
      </c>
      <c r="C58" s="157">
        <v>0</v>
      </c>
      <c r="D58" s="157">
        <v>0</v>
      </c>
      <c r="E58" s="157">
        <v>0</v>
      </c>
      <c r="F58" s="157">
        <v>0</v>
      </c>
      <c r="G58" s="157">
        <v>0</v>
      </c>
      <c r="H58" s="157">
        <v>0</v>
      </c>
      <c r="I58" s="157">
        <v>0</v>
      </c>
      <c r="J58" s="157">
        <v>0</v>
      </c>
      <c r="K58" s="157">
        <v>0</v>
      </c>
      <c r="L58" s="157">
        <v>0</v>
      </c>
      <c r="M58" s="157">
        <v>0</v>
      </c>
      <c r="N58" s="156"/>
      <c r="O58" s="262">
        <f t="shared" si="4"/>
        <v>0</v>
      </c>
      <c r="Q58" s="186">
        <f t="shared" si="3"/>
        <v>0</v>
      </c>
    </row>
    <row r="59" spans="1:17" s="149" customFormat="1" ht="13.5" customHeight="1" x14ac:dyDescent="0.25">
      <c r="A59" s="155" t="s">
        <v>38</v>
      </c>
      <c r="B59" s="157">
        <v>207</v>
      </c>
      <c r="C59" s="157">
        <v>207</v>
      </c>
      <c r="D59" s="157">
        <v>207</v>
      </c>
      <c r="E59" s="157">
        <v>207</v>
      </c>
      <c r="F59" s="157">
        <v>207</v>
      </c>
      <c r="G59" s="157">
        <v>207</v>
      </c>
      <c r="H59" s="157">
        <v>207</v>
      </c>
      <c r="I59" s="157">
        <v>207</v>
      </c>
      <c r="J59" s="157">
        <v>207</v>
      </c>
      <c r="K59" s="157">
        <v>207</v>
      </c>
      <c r="L59" s="157">
        <v>207</v>
      </c>
      <c r="M59" s="157">
        <v>207</v>
      </c>
      <c r="N59" s="156"/>
      <c r="O59" s="262">
        <f t="shared" si="4"/>
        <v>2484</v>
      </c>
      <c r="Q59" s="186">
        <f t="shared" si="3"/>
        <v>9.3273311631867977E-4</v>
      </c>
    </row>
    <row r="60" spans="1:17" s="149" customFormat="1" ht="13.5" customHeight="1" x14ac:dyDescent="0.25">
      <c r="A60" s="155" t="s">
        <v>39</v>
      </c>
      <c r="B60" s="157">
        <v>860</v>
      </c>
      <c r="C60" s="157">
        <v>860</v>
      </c>
      <c r="D60" s="157">
        <v>860</v>
      </c>
      <c r="E60" s="157">
        <v>860</v>
      </c>
      <c r="F60" s="157">
        <v>860</v>
      </c>
      <c r="G60" s="157">
        <v>860</v>
      </c>
      <c r="H60" s="157">
        <v>860</v>
      </c>
      <c r="I60" s="157">
        <v>860</v>
      </c>
      <c r="J60" s="157">
        <v>860</v>
      </c>
      <c r="K60" s="157">
        <v>860</v>
      </c>
      <c r="L60" s="157">
        <v>860</v>
      </c>
      <c r="M60" s="157">
        <v>860</v>
      </c>
      <c r="N60" s="156"/>
      <c r="O60" s="262">
        <f t="shared" si="4"/>
        <v>10320</v>
      </c>
      <c r="Q60" s="186">
        <f t="shared" si="3"/>
        <v>3.8751230919520027E-3</v>
      </c>
    </row>
    <row r="61" spans="1:17" s="149" customFormat="1" ht="13.5" customHeight="1" x14ac:dyDescent="0.25">
      <c r="A61" s="155" t="s">
        <v>18</v>
      </c>
      <c r="B61" s="157">
        <v>784</v>
      </c>
      <c r="C61" s="157">
        <v>784</v>
      </c>
      <c r="D61" s="157">
        <v>784</v>
      </c>
      <c r="E61" s="157">
        <v>784</v>
      </c>
      <c r="F61" s="157">
        <v>784</v>
      </c>
      <c r="G61" s="157">
        <v>784</v>
      </c>
      <c r="H61" s="157">
        <v>784</v>
      </c>
      <c r="I61" s="157">
        <v>784</v>
      </c>
      <c r="J61" s="157">
        <v>784</v>
      </c>
      <c r="K61" s="157">
        <v>784</v>
      </c>
      <c r="L61" s="157">
        <v>784</v>
      </c>
      <c r="M61" s="157">
        <v>784</v>
      </c>
      <c r="N61" s="156"/>
      <c r="O61" s="262">
        <f t="shared" si="4"/>
        <v>9408</v>
      </c>
      <c r="Q61" s="186">
        <f t="shared" si="3"/>
        <v>3.5326703535934539E-3</v>
      </c>
    </row>
    <row r="62" spans="1:17" s="149" customFormat="1" ht="13.5" customHeight="1" x14ac:dyDescent="0.25">
      <c r="A62" s="155" t="s">
        <v>44</v>
      </c>
      <c r="B62" s="156">
        <v>2036.0183333333332</v>
      </c>
      <c r="C62" s="156">
        <v>2036.0183333333332</v>
      </c>
      <c r="D62" s="156">
        <v>2036.0183333333332</v>
      </c>
      <c r="E62" s="156">
        <v>2036.0183333333332</v>
      </c>
      <c r="F62" s="156">
        <v>2036.0183333333332</v>
      </c>
      <c r="G62" s="156">
        <v>2036.0183333333332</v>
      </c>
      <c r="H62" s="156">
        <v>2036.0183333333332</v>
      </c>
      <c r="I62" s="156">
        <v>2036.0183333333332</v>
      </c>
      <c r="J62" s="156">
        <v>2036.0183333333332</v>
      </c>
      <c r="K62" s="156">
        <v>2036.0183333333332</v>
      </c>
      <c r="L62" s="156">
        <v>2036.0183333333332</v>
      </c>
      <c r="M62" s="156">
        <v>2036.0183333333332</v>
      </c>
      <c r="N62" s="156"/>
      <c r="O62" s="262">
        <f t="shared" si="4"/>
        <v>24432.219999999998</v>
      </c>
      <c r="Q62" s="186">
        <f t="shared" si="3"/>
        <v>9.1742112315553841E-3</v>
      </c>
    </row>
    <row r="63" spans="1:17" s="149" customFormat="1" ht="13.5" customHeight="1" x14ac:dyDescent="0.25">
      <c r="A63" s="155" t="s">
        <v>31</v>
      </c>
      <c r="B63" s="156"/>
      <c r="C63" s="156"/>
      <c r="D63" s="156"/>
      <c r="E63" s="156"/>
      <c r="F63" s="156"/>
      <c r="G63" s="156"/>
      <c r="H63" s="156"/>
      <c r="I63" s="156"/>
      <c r="J63" s="156"/>
      <c r="K63" s="156"/>
      <c r="L63" s="156"/>
      <c r="M63" s="156"/>
      <c r="N63" s="156"/>
      <c r="O63" s="262">
        <f t="shared" si="4"/>
        <v>0</v>
      </c>
      <c r="Q63" s="186">
        <f t="shared" si="3"/>
        <v>0</v>
      </c>
    </row>
    <row r="64" spans="1:17" s="149" customFormat="1" ht="13.5" customHeight="1" x14ac:dyDescent="0.25">
      <c r="A64" s="155" t="s">
        <v>45</v>
      </c>
      <c r="B64" s="157">
        <v>0</v>
      </c>
      <c r="C64" s="157">
        <v>0</v>
      </c>
      <c r="D64" s="157">
        <v>0</v>
      </c>
      <c r="E64" s="157">
        <v>0</v>
      </c>
      <c r="F64" s="157">
        <v>0</v>
      </c>
      <c r="G64" s="156">
        <v>23000</v>
      </c>
      <c r="H64" s="157">
        <v>0</v>
      </c>
      <c r="I64" s="157">
        <v>0</v>
      </c>
      <c r="J64" s="157">
        <v>0</v>
      </c>
      <c r="K64" s="157">
        <v>0</v>
      </c>
      <c r="L64" s="157">
        <v>0</v>
      </c>
      <c r="M64" s="156">
        <v>23000</v>
      </c>
      <c r="N64" s="156"/>
      <c r="O64" s="262">
        <f t="shared" si="4"/>
        <v>46000</v>
      </c>
      <c r="Q64" s="186">
        <f t="shared" si="3"/>
        <v>1.7272835487382957E-2</v>
      </c>
    </row>
    <row r="65" spans="1:17" s="149" customFormat="1" ht="13.5" customHeight="1" x14ac:dyDescent="0.25">
      <c r="A65" s="155" t="s">
        <v>46</v>
      </c>
      <c r="B65" s="157">
        <v>0</v>
      </c>
      <c r="C65" s="157">
        <v>0</v>
      </c>
      <c r="D65" s="157">
        <v>0</v>
      </c>
      <c r="E65" s="157">
        <v>0</v>
      </c>
      <c r="F65" s="157">
        <v>0</v>
      </c>
      <c r="G65" s="157">
        <v>1300</v>
      </c>
      <c r="H65" s="157">
        <v>0</v>
      </c>
      <c r="I65" s="157">
        <v>0</v>
      </c>
      <c r="J65" s="157">
        <v>0</v>
      </c>
      <c r="K65" s="157">
        <v>0</v>
      </c>
      <c r="L65" s="157">
        <v>0</v>
      </c>
      <c r="M65" s="157">
        <v>1300</v>
      </c>
      <c r="N65" s="156"/>
      <c r="O65" s="262">
        <f t="shared" si="4"/>
        <v>2600</v>
      </c>
      <c r="Q65" s="186">
        <f t="shared" si="3"/>
        <v>9.7629070146077596E-4</v>
      </c>
    </row>
    <row r="66" spans="1:17" s="149" customFormat="1" ht="13.5" customHeight="1" x14ac:dyDescent="0.25">
      <c r="A66" s="155" t="s">
        <v>47</v>
      </c>
      <c r="B66" s="157">
        <v>0</v>
      </c>
      <c r="C66" s="157">
        <v>0</v>
      </c>
      <c r="D66" s="157">
        <v>0</v>
      </c>
      <c r="E66" s="157">
        <v>0</v>
      </c>
      <c r="F66" s="157">
        <v>0</v>
      </c>
      <c r="G66" s="157">
        <v>200</v>
      </c>
      <c r="H66" s="157">
        <v>0</v>
      </c>
      <c r="I66" s="157">
        <v>0</v>
      </c>
      <c r="J66" s="157">
        <v>0</v>
      </c>
      <c r="K66" s="157">
        <v>0</v>
      </c>
      <c r="L66" s="157">
        <v>0</v>
      </c>
      <c r="M66" s="157">
        <v>200</v>
      </c>
      <c r="N66" s="156"/>
      <c r="O66" s="262">
        <f t="shared" si="4"/>
        <v>400</v>
      </c>
      <c r="Q66" s="186">
        <f t="shared" si="3"/>
        <v>1.5019856945550398E-4</v>
      </c>
    </row>
    <row r="67" spans="1:17" s="149" customFormat="1" ht="13.5" customHeight="1" x14ac:dyDescent="0.25">
      <c r="A67" s="155" t="s">
        <v>49</v>
      </c>
      <c r="B67" s="157">
        <v>0</v>
      </c>
      <c r="C67" s="157">
        <v>0</v>
      </c>
      <c r="D67" s="157">
        <v>0</v>
      </c>
      <c r="E67" s="157">
        <v>0</v>
      </c>
      <c r="F67" s="157">
        <v>0</v>
      </c>
      <c r="G67" s="157">
        <v>0</v>
      </c>
      <c r="H67" s="157">
        <v>0</v>
      </c>
      <c r="I67" s="157">
        <v>0</v>
      </c>
      <c r="J67" s="157">
        <v>0</v>
      </c>
      <c r="K67" s="157">
        <v>0</v>
      </c>
      <c r="L67" s="157">
        <v>0</v>
      </c>
      <c r="M67" s="157">
        <v>10000</v>
      </c>
      <c r="N67" s="156"/>
      <c r="O67" s="262">
        <f t="shared" si="4"/>
        <v>10000</v>
      </c>
      <c r="Q67" s="186">
        <f t="shared" si="3"/>
        <v>3.7549642363875996E-3</v>
      </c>
    </row>
    <row r="68" spans="1:17" s="149" customFormat="1" ht="13.5" customHeight="1" x14ac:dyDescent="0.25">
      <c r="A68" s="155" t="s">
        <v>50</v>
      </c>
      <c r="B68" s="157">
        <v>0</v>
      </c>
      <c r="C68" s="157">
        <v>0</v>
      </c>
      <c r="D68" s="157">
        <v>0</v>
      </c>
      <c r="E68" s="157">
        <v>0</v>
      </c>
      <c r="F68" s="157">
        <v>0</v>
      </c>
      <c r="G68" s="157">
        <v>0</v>
      </c>
      <c r="H68" s="157">
        <v>0</v>
      </c>
      <c r="I68" s="157">
        <v>0</v>
      </c>
      <c r="J68" s="157">
        <v>0</v>
      </c>
      <c r="K68" s="157">
        <v>0</v>
      </c>
      <c r="L68" s="157">
        <v>0</v>
      </c>
      <c r="M68" s="157">
        <v>0</v>
      </c>
      <c r="N68" s="156"/>
      <c r="O68" s="262">
        <f t="shared" si="4"/>
        <v>0</v>
      </c>
      <c r="Q68" s="186">
        <f t="shared" si="3"/>
        <v>0</v>
      </c>
    </row>
    <row r="69" spans="1:17" s="149" customFormat="1" ht="13.5" customHeight="1" x14ac:dyDescent="0.25">
      <c r="A69" s="155" t="s">
        <v>51</v>
      </c>
      <c r="B69" s="157">
        <v>0</v>
      </c>
      <c r="C69" s="157">
        <v>0</v>
      </c>
      <c r="D69" s="157">
        <v>0</v>
      </c>
      <c r="E69" s="157">
        <v>0</v>
      </c>
      <c r="F69" s="157">
        <v>0</v>
      </c>
      <c r="G69" s="157">
        <v>0</v>
      </c>
      <c r="H69" s="157">
        <v>0</v>
      </c>
      <c r="I69" s="157">
        <v>0</v>
      </c>
      <c r="J69" s="157">
        <v>0</v>
      </c>
      <c r="K69" s="157">
        <v>0</v>
      </c>
      <c r="L69" s="157">
        <v>0</v>
      </c>
      <c r="M69" s="157">
        <v>0</v>
      </c>
      <c r="N69" s="156"/>
      <c r="O69" s="262">
        <f t="shared" si="4"/>
        <v>0</v>
      </c>
      <c r="Q69" s="186">
        <f t="shared" si="3"/>
        <v>0</v>
      </c>
    </row>
    <row r="70" spans="1:17" s="149" customFormat="1" ht="13.5" customHeight="1" x14ac:dyDescent="0.25">
      <c r="A70" s="155" t="s">
        <v>52</v>
      </c>
      <c r="B70" s="157">
        <v>59</v>
      </c>
      <c r="C70" s="157">
        <v>59</v>
      </c>
      <c r="D70" s="157">
        <v>59</v>
      </c>
      <c r="E70" s="157">
        <v>59</v>
      </c>
      <c r="F70" s="157">
        <v>59</v>
      </c>
      <c r="G70" s="157">
        <v>59</v>
      </c>
      <c r="H70" s="157">
        <v>59</v>
      </c>
      <c r="I70" s="157">
        <v>59</v>
      </c>
      <c r="J70" s="157">
        <v>59</v>
      </c>
      <c r="K70" s="157">
        <v>59</v>
      </c>
      <c r="L70" s="157">
        <v>59</v>
      </c>
      <c r="M70" s="157">
        <v>59</v>
      </c>
      <c r="N70" s="156"/>
      <c r="O70" s="262">
        <f t="shared" si="4"/>
        <v>708</v>
      </c>
      <c r="Q70" s="186">
        <f t="shared" si="3"/>
        <v>2.6585146793624205E-4</v>
      </c>
    </row>
    <row r="71" spans="1:17" s="149" customFormat="1" ht="13.5" customHeight="1" x14ac:dyDescent="0.25">
      <c r="A71" s="155" t="s">
        <v>19</v>
      </c>
      <c r="B71" s="157">
        <v>137</v>
      </c>
      <c r="C71" s="157">
        <v>137</v>
      </c>
      <c r="D71" s="157">
        <v>137</v>
      </c>
      <c r="E71" s="157">
        <v>137</v>
      </c>
      <c r="F71" s="157">
        <v>137</v>
      </c>
      <c r="G71" s="157">
        <v>137</v>
      </c>
      <c r="H71" s="157">
        <v>137</v>
      </c>
      <c r="I71" s="157">
        <v>137</v>
      </c>
      <c r="J71" s="157">
        <v>137</v>
      </c>
      <c r="K71" s="157">
        <v>137</v>
      </c>
      <c r="L71" s="157">
        <v>137</v>
      </c>
      <c r="M71" s="157">
        <v>137</v>
      </c>
      <c r="N71" s="156"/>
      <c r="O71" s="262">
        <f t="shared" si="4"/>
        <v>1644</v>
      </c>
      <c r="Q71" s="186">
        <f t="shared" si="3"/>
        <v>6.1731612046212142E-4</v>
      </c>
    </row>
    <row r="72" spans="1:17" s="149" customFormat="1" ht="13.5" customHeight="1" x14ac:dyDescent="0.25">
      <c r="A72" s="155" t="s">
        <v>20</v>
      </c>
      <c r="B72" s="157">
        <v>0</v>
      </c>
      <c r="C72" s="157">
        <v>0</v>
      </c>
      <c r="D72" s="157">
        <v>0</v>
      </c>
      <c r="E72" s="157">
        <v>0</v>
      </c>
      <c r="F72" s="157">
        <v>0</v>
      </c>
      <c r="G72" s="157">
        <v>1000</v>
      </c>
      <c r="H72" s="157">
        <v>0</v>
      </c>
      <c r="I72" s="157">
        <v>0</v>
      </c>
      <c r="J72" s="157">
        <v>0</v>
      </c>
      <c r="K72" s="157">
        <v>0</v>
      </c>
      <c r="L72" s="157">
        <v>0</v>
      </c>
      <c r="M72" s="157">
        <v>1000</v>
      </c>
      <c r="N72" s="156"/>
      <c r="O72" s="262">
        <f t="shared" si="4"/>
        <v>2000</v>
      </c>
      <c r="Q72" s="186">
        <f t="shared" si="3"/>
        <v>7.5099284727751998E-4</v>
      </c>
    </row>
    <row r="73" spans="1:17" s="149" customFormat="1" ht="13.5" customHeight="1" x14ac:dyDescent="0.25">
      <c r="A73" s="155" t="s">
        <v>21</v>
      </c>
      <c r="B73" s="157">
        <v>100</v>
      </c>
      <c r="C73" s="157">
        <v>100</v>
      </c>
      <c r="D73" s="157">
        <v>100</v>
      </c>
      <c r="E73" s="157">
        <v>100</v>
      </c>
      <c r="F73" s="157">
        <v>100</v>
      </c>
      <c r="G73" s="157">
        <v>100</v>
      </c>
      <c r="H73" s="157">
        <v>100</v>
      </c>
      <c r="I73" s="157">
        <v>100</v>
      </c>
      <c r="J73" s="157">
        <v>100</v>
      </c>
      <c r="K73" s="157">
        <v>100</v>
      </c>
      <c r="L73" s="157">
        <v>100</v>
      </c>
      <c r="M73" s="157">
        <v>100</v>
      </c>
      <c r="N73" s="156"/>
      <c r="O73" s="262">
        <f t="shared" si="4"/>
        <v>1200</v>
      </c>
      <c r="Q73" s="186">
        <f t="shared" si="3"/>
        <v>4.5059570836651196E-4</v>
      </c>
    </row>
    <row r="74" spans="1:17" s="149" customFormat="1" ht="13.5" customHeight="1" x14ac:dyDescent="0.25">
      <c r="A74" s="155" t="s">
        <v>22</v>
      </c>
      <c r="B74" s="157">
        <v>0</v>
      </c>
      <c r="C74" s="157">
        <v>0</v>
      </c>
      <c r="D74" s="157">
        <v>0</v>
      </c>
      <c r="E74" s="157">
        <v>0</v>
      </c>
      <c r="F74" s="157">
        <v>0</v>
      </c>
      <c r="G74" s="157">
        <v>0</v>
      </c>
      <c r="H74" s="157">
        <v>0</v>
      </c>
      <c r="I74" s="157">
        <v>0</v>
      </c>
      <c r="J74" s="157">
        <v>0</v>
      </c>
      <c r="K74" s="157">
        <v>0</v>
      </c>
      <c r="L74" s="157">
        <v>0</v>
      </c>
      <c r="M74" s="157">
        <v>1500</v>
      </c>
      <c r="N74" s="156"/>
      <c r="O74" s="262">
        <f t="shared" si="4"/>
        <v>1500</v>
      </c>
      <c r="Q74" s="186">
        <f t="shared" si="3"/>
        <v>5.6324463545813996E-4</v>
      </c>
    </row>
    <row r="75" spans="1:17" s="149" customFormat="1" ht="13.5" customHeight="1" x14ac:dyDescent="0.25">
      <c r="A75" s="155" t="s">
        <v>23</v>
      </c>
      <c r="B75" s="157">
        <v>0</v>
      </c>
      <c r="C75" s="157">
        <v>0</v>
      </c>
      <c r="D75" s="157">
        <v>0</v>
      </c>
      <c r="E75" s="157">
        <v>0</v>
      </c>
      <c r="F75" s="157">
        <v>0</v>
      </c>
      <c r="G75" s="157">
        <v>500</v>
      </c>
      <c r="H75" s="157">
        <v>0</v>
      </c>
      <c r="I75" s="157">
        <v>0</v>
      </c>
      <c r="J75" s="157">
        <v>0</v>
      </c>
      <c r="K75" s="157">
        <v>0</v>
      </c>
      <c r="L75" s="157">
        <v>0</v>
      </c>
      <c r="M75" s="157">
        <v>500</v>
      </c>
      <c r="N75" s="156"/>
      <c r="O75" s="262">
        <f t="shared" si="4"/>
        <v>1000</v>
      </c>
      <c r="Q75" s="186">
        <f t="shared" si="3"/>
        <v>3.7549642363875999E-4</v>
      </c>
    </row>
    <row r="76" spans="1:17" s="149" customFormat="1" ht="13.5" customHeight="1" x14ac:dyDescent="0.25">
      <c r="A76" s="155" t="s">
        <v>24</v>
      </c>
      <c r="B76" s="157">
        <v>0</v>
      </c>
      <c r="C76" s="157">
        <v>0</v>
      </c>
      <c r="D76" s="157">
        <v>0</v>
      </c>
      <c r="E76" s="157">
        <v>0</v>
      </c>
      <c r="F76" s="157">
        <v>0</v>
      </c>
      <c r="G76" s="157">
        <v>1658</v>
      </c>
      <c r="H76" s="157">
        <v>0</v>
      </c>
      <c r="I76" s="157">
        <v>0</v>
      </c>
      <c r="J76" s="157">
        <v>0</v>
      </c>
      <c r="K76" s="157">
        <v>0</v>
      </c>
      <c r="L76" s="157">
        <v>0</v>
      </c>
      <c r="M76" s="157">
        <v>1658</v>
      </c>
      <c r="N76" s="156"/>
      <c r="O76" s="262">
        <f t="shared" si="4"/>
        <v>3316</v>
      </c>
      <c r="Q76" s="186">
        <f t="shared" si="3"/>
        <v>1.2451461407861281E-3</v>
      </c>
    </row>
    <row r="77" spans="1:17" s="149" customFormat="1" ht="13.5" customHeight="1" x14ac:dyDescent="0.25">
      <c r="A77" s="155" t="s">
        <v>40</v>
      </c>
      <c r="B77" s="157">
        <v>0</v>
      </c>
      <c r="C77" s="157">
        <v>0</v>
      </c>
      <c r="D77" s="157">
        <v>0</v>
      </c>
      <c r="E77" s="157">
        <v>0</v>
      </c>
      <c r="F77" s="157">
        <v>0</v>
      </c>
      <c r="G77" s="157">
        <v>2000</v>
      </c>
      <c r="H77" s="157">
        <v>0</v>
      </c>
      <c r="I77" s="157">
        <v>0</v>
      </c>
      <c r="J77" s="157">
        <v>0</v>
      </c>
      <c r="K77" s="157">
        <v>0</v>
      </c>
      <c r="L77" s="157">
        <v>0</v>
      </c>
      <c r="M77" s="157">
        <v>2000</v>
      </c>
      <c r="N77" s="156"/>
      <c r="O77" s="262">
        <f t="shared" si="4"/>
        <v>4000</v>
      </c>
      <c r="Q77" s="186">
        <f t="shared" si="3"/>
        <v>1.50198569455504E-3</v>
      </c>
    </row>
    <row r="78" spans="1:17" s="149" customFormat="1" ht="13.5" customHeight="1" x14ac:dyDescent="0.25">
      <c r="A78" s="155" t="s">
        <v>48</v>
      </c>
      <c r="B78" s="157">
        <v>0</v>
      </c>
      <c r="C78" s="157">
        <v>0</v>
      </c>
      <c r="D78" s="157">
        <v>0</v>
      </c>
      <c r="E78" s="157">
        <v>0</v>
      </c>
      <c r="F78" s="157">
        <v>0</v>
      </c>
      <c r="G78" s="157">
        <v>0</v>
      </c>
      <c r="H78" s="157">
        <v>0</v>
      </c>
      <c r="I78" s="157">
        <v>0</v>
      </c>
      <c r="J78" s="157">
        <v>0</v>
      </c>
      <c r="K78" s="157">
        <v>0</v>
      </c>
      <c r="L78" s="157">
        <v>0</v>
      </c>
      <c r="M78" s="157">
        <v>0</v>
      </c>
      <c r="N78" s="156"/>
      <c r="O78" s="262">
        <f t="shared" si="4"/>
        <v>0</v>
      </c>
      <c r="Q78" s="186">
        <f t="shared" si="3"/>
        <v>0</v>
      </c>
    </row>
    <row r="79" spans="1:17" s="149" customFormat="1" ht="13.5" customHeight="1" x14ac:dyDescent="0.25">
      <c r="A79" s="155" t="s">
        <v>2</v>
      </c>
      <c r="B79" s="157">
        <v>100</v>
      </c>
      <c r="C79" s="157">
        <v>100</v>
      </c>
      <c r="D79" s="157">
        <v>100</v>
      </c>
      <c r="E79" s="157">
        <v>100</v>
      </c>
      <c r="F79" s="157">
        <v>100</v>
      </c>
      <c r="G79" s="157">
        <v>100</v>
      </c>
      <c r="H79" s="157">
        <v>100</v>
      </c>
      <c r="I79" s="157">
        <v>100</v>
      </c>
      <c r="J79" s="157">
        <v>100</v>
      </c>
      <c r="K79" s="157">
        <v>100</v>
      </c>
      <c r="L79" s="157">
        <v>100</v>
      </c>
      <c r="M79" s="157">
        <v>100</v>
      </c>
      <c r="N79" s="156"/>
      <c r="O79" s="262">
        <f t="shared" si="4"/>
        <v>1200</v>
      </c>
      <c r="Q79" s="186">
        <f t="shared" si="3"/>
        <v>4.5059570836651196E-4</v>
      </c>
    </row>
    <row r="80" spans="1:17" s="149" customFormat="1" ht="13.5" customHeight="1" x14ac:dyDescent="0.25">
      <c r="A80" s="155" t="s">
        <v>201</v>
      </c>
      <c r="B80" s="157">
        <v>14</v>
      </c>
      <c r="C80" s="157">
        <v>14</v>
      </c>
      <c r="D80" s="157">
        <v>14</v>
      </c>
      <c r="E80" s="157">
        <v>14</v>
      </c>
      <c r="F80" s="157">
        <v>14</v>
      </c>
      <c r="G80" s="157">
        <v>14</v>
      </c>
      <c r="H80" s="157">
        <v>14</v>
      </c>
      <c r="I80" s="157">
        <v>14</v>
      </c>
      <c r="J80" s="157">
        <v>14</v>
      </c>
      <c r="K80" s="157">
        <v>14</v>
      </c>
      <c r="L80" s="157">
        <v>14</v>
      </c>
      <c r="M80" s="157">
        <v>14</v>
      </c>
      <c r="N80" s="156"/>
      <c r="O80" s="262">
        <f t="shared" si="4"/>
        <v>168</v>
      </c>
      <c r="Q80" s="186">
        <f t="shared" si="3"/>
        <v>6.3083399171311679E-5</v>
      </c>
    </row>
    <row r="81" spans="1:17" s="149" customFormat="1" ht="13.5" customHeight="1" x14ac:dyDescent="0.25">
      <c r="A81" s="155" t="s">
        <v>202</v>
      </c>
      <c r="B81" s="157">
        <v>0</v>
      </c>
      <c r="C81" s="157">
        <v>0</v>
      </c>
      <c r="D81" s="157">
        <v>0</v>
      </c>
      <c r="E81" s="157">
        <v>0</v>
      </c>
      <c r="F81" s="157">
        <v>0</v>
      </c>
      <c r="G81" s="157">
        <v>0</v>
      </c>
      <c r="H81" s="157">
        <v>0</v>
      </c>
      <c r="I81" s="157">
        <v>0</v>
      </c>
      <c r="J81" s="157">
        <v>0</v>
      </c>
      <c r="K81" s="157">
        <v>0</v>
      </c>
      <c r="L81" s="157">
        <v>0</v>
      </c>
      <c r="M81" s="157">
        <v>0</v>
      </c>
      <c r="N81" s="156"/>
      <c r="O81" s="262">
        <f t="shared" si="4"/>
        <v>0</v>
      </c>
      <c r="Q81" s="186">
        <f t="shared" si="3"/>
        <v>0</v>
      </c>
    </row>
    <row r="82" spans="1:17" s="149" customFormat="1" ht="13.5" customHeight="1" x14ac:dyDescent="0.25">
      <c r="A82" s="155" t="s">
        <v>3</v>
      </c>
      <c r="B82" s="157">
        <v>0</v>
      </c>
      <c r="C82" s="157">
        <v>0</v>
      </c>
      <c r="D82" s="157">
        <v>0</v>
      </c>
      <c r="E82" s="157">
        <v>0</v>
      </c>
      <c r="F82" s="157">
        <v>0</v>
      </c>
      <c r="G82" s="157">
        <v>0</v>
      </c>
      <c r="H82" s="157">
        <v>0</v>
      </c>
      <c r="I82" s="157">
        <v>0</v>
      </c>
      <c r="J82" s="157">
        <v>0</v>
      </c>
      <c r="K82" s="157">
        <v>0</v>
      </c>
      <c r="L82" s="157">
        <v>0</v>
      </c>
      <c r="M82" s="157">
        <v>0</v>
      </c>
      <c r="N82" s="156"/>
      <c r="O82" s="262">
        <f t="shared" si="4"/>
        <v>0</v>
      </c>
      <c r="Q82" s="186">
        <f t="shared" si="3"/>
        <v>0</v>
      </c>
    </row>
    <row r="83" spans="1:17" s="149" customFormat="1" ht="13.5" customHeight="1" x14ac:dyDescent="0.25">
      <c r="A83" s="155" t="s">
        <v>41</v>
      </c>
      <c r="B83" s="157">
        <v>0</v>
      </c>
      <c r="C83" s="157">
        <v>0</v>
      </c>
      <c r="D83" s="157">
        <v>0</v>
      </c>
      <c r="E83" s="157">
        <v>0</v>
      </c>
      <c r="F83" s="157">
        <v>0</v>
      </c>
      <c r="G83" s="157">
        <v>0</v>
      </c>
      <c r="H83" s="157">
        <v>0</v>
      </c>
      <c r="I83" s="157">
        <v>0</v>
      </c>
      <c r="J83" s="157">
        <v>0</v>
      </c>
      <c r="K83" s="157">
        <v>0</v>
      </c>
      <c r="L83" s="157">
        <v>0</v>
      </c>
      <c r="M83" s="157">
        <v>0</v>
      </c>
      <c r="N83" s="156"/>
      <c r="O83" s="262">
        <f t="shared" si="4"/>
        <v>0</v>
      </c>
      <c r="Q83" s="186">
        <f t="shared" si="3"/>
        <v>0</v>
      </c>
    </row>
    <row r="84" spans="1:17" s="149" customFormat="1" ht="13.5" customHeight="1" x14ac:dyDescent="0.25">
      <c r="A84" s="155" t="s">
        <v>203</v>
      </c>
      <c r="B84" s="157">
        <v>429</v>
      </c>
      <c r="C84" s="157">
        <v>429</v>
      </c>
      <c r="D84" s="157">
        <v>429</v>
      </c>
      <c r="E84" s="157">
        <v>429</v>
      </c>
      <c r="F84" s="157">
        <v>429</v>
      </c>
      <c r="G84" s="157">
        <v>429</v>
      </c>
      <c r="H84" s="157">
        <v>429</v>
      </c>
      <c r="I84" s="157">
        <v>429</v>
      </c>
      <c r="J84" s="157">
        <v>429</v>
      </c>
      <c r="K84" s="157">
        <v>429</v>
      </c>
      <c r="L84" s="157">
        <v>429</v>
      </c>
      <c r="M84" s="157">
        <v>429</v>
      </c>
      <c r="N84" s="156"/>
      <c r="O84" s="262">
        <f t="shared" si="4"/>
        <v>5148</v>
      </c>
      <c r="Q84" s="186">
        <f t="shared" ref="Q84:Q104" si="5">O84/$O$18</f>
        <v>1.9330555888923363E-3</v>
      </c>
    </row>
    <row r="85" spans="1:17" s="149" customFormat="1" ht="13.5" customHeight="1" x14ac:dyDescent="0.25">
      <c r="A85" s="155" t="s">
        <v>42</v>
      </c>
      <c r="B85" s="157">
        <v>0</v>
      </c>
      <c r="C85" s="157">
        <v>0</v>
      </c>
      <c r="D85" s="157">
        <v>0</v>
      </c>
      <c r="E85" s="157">
        <v>0</v>
      </c>
      <c r="F85" s="157">
        <v>0</v>
      </c>
      <c r="G85" s="157">
        <v>0</v>
      </c>
      <c r="H85" s="157">
        <v>0</v>
      </c>
      <c r="I85" s="157">
        <v>0</v>
      </c>
      <c r="J85" s="157">
        <v>0</v>
      </c>
      <c r="K85" s="157">
        <v>0</v>
      </c>
      <c r="L85" s="157">
        <v>0</v>
      </c>
      <c r="M85" s="157">
        <v>0</v>
      </c>
      <c r="N85" s="156"/>
      <c r="O85" s="262">
        <f t="shared" ref="O85:O104" si="6">SUM(B85:M85)</f>
        <v>0</v>
      </c>
      <c r="Q85" s="186">
        <f t="shared" si="5"/>
        <v>0</v>
      </c>
    </row>
    <row r="86" spans="1:17" s="149" customFormat="1" ht="13.5" customHeight="1" x14ac:dyDescent="0.25">
      <c r="A86" s="155" t="s">
        <v>204</v>
      </c>
      <c r="B86" s="157">
        <v>0</v>
      </c>
      <c r="C86" s="157">
        <v>0</v>
      </c>
      <c r="D86" s="157">
        <v>0</v>
      </c>
      <c r="E86" s="157">
        <v>0</v>
      </c>
      <c r="F86" s="157">
        <v>0</v>
      </c>
      <c r="G86" s="157">
        <v>0</v>
      </c>
      <c r="H86" s="157">
        <v>0</v>
      </c>
      <c r="I86" s="157">
        <v>0</v>
      </c>
      <c r="J86" s="157">
        <v>0</v>
      </c>
      <c r="K86" s="157">
        <v>0</v>
      </c>
      <c r="L86" s="157">
        <v>0</v>
      </c>
      <c r="M86" s="157">
        <v>0</v>
      </c>
      <c r="N86" s="156"/>
      <c r="O86" s="262">
        <f t="shared" si="6"/>
        <v>0</v>
      </c>
      <c r="Q86" s="186">
        <f t="shared" si="5"/>
        <v>0</v>
      </c>
    </row>
    <row r="87" spans="1:17" s="149" customFormat="1" ht="13.5" customHeight="1" x14ac:dyDescent="0.25">
      <c r="A87" s="155" t="s">
        <v>43</v>
      </c>
      <c r="B87" s="157">
        <v>0</v>
      </c>
      <c r="C87" s="157">
        <v>0</v>
      </c>
      <c r="D87" s="157">
        <v>0</v>
      </c>
      <c r="E87" s="157">
        <v>0</v>
      </c>
      <c r="F87" s="157">
        <v>0</v>
      </c>
      <c r="G87" s="157">
        <v>850</v>
      </c>
      <c r="H87" s="157">
        <v>0</v>
      </c>
      <c r="I87" s="157">
        <v>0</v>
      </c>
      <c r="J87" s="157">
        <v>0</v>
      </c>
      <c r="K87" s="157">
        <v>0</v>
      </c>
      <c r="L87" s="157">
        <v>0</v>
      </c>
      <c r="M87" s="157">
        <v>850</v>
      </c>
      <c r="N87" s="156"/>
      <c r="O87" s="262">
        <f t="shared" si="6"/>
        <v>1700</v>
      </c>
      <c r="Q87" s="186">
        <f t="shared" si="5"/>
        <v>6.3834392018589199E-4</v>
      </c>
    </row>
    <row r="88" spans="1:17" s="149" customFormat="1" ht="13.5" customHeight="1" x14ac:dyDescent="0.25">
      <c r="A88" s="155" t="s">
        <v>37</v>
      </c>
      <c r="B88" s="157">
        <v>510</v>
      </c>
      <c r="C88" s="157">
        <v>510</v>
      </c>
      <c r="D88" s="157">
        <v>510</v>
      </c>
      <c r="E88" s="157">
        <v>510</v>
      </c>
      <c r="F88" s="157">
        <v>510</v>
      </c>
      <c r="G88" s="157">
        <v>510</v>
      </c>
      <c r="H88" s="157">
        <v>510</v>
      </c>
      <c r="I88" s="157">
        <v>510</v>
      </c>
      <c r="J88" s="157">
        <v>510</v>
      </c>
      <c r="K88" s="157">
        <v>510</v>
      </c>
      <c r="L88" s="157">
        <v>510</v>
      </c>
      <c r="M88" s="157">
        <v>510</v>
      </c>
      <c r="N88" s="156"/>
      <c r="O88" s="262">
        <f t="shared" si="6"/>
        <v>6120</v>
      </c>
      <c r="Q88" s="186">
        <f t="shared" si="5"/>
        <v>2.2980381126692108E-3</v>
      </c>
    </row>
    <row r="89" spans="1:17" s="149" customFormat="1" ht="13.5" customHeight="1" x14ac:dyDescent="0.25">
      <c r="A89" s="155" t="s">
        <v>34</v>
      </c>
      <c r="B89" s="156"/>
      <c r="C89" s="156"/>
      <c r="D89" s="156"/>
      <c r="E89" s="156"/>
      <c r="F89" s="156"/>
      <c r="G89" s="156"/>
      <c r="H89" s="156"/>
      <c r="I89" s="156"/>
      <c r="J89" s="156"/>
      <c r="K89" s="156"/>
      <c r="L89" s="156"/>
      <c r="M89" s="156"/>
      <c r="N89" s="156"/>
      <c r="O89" s="262">
        <f t="shared" si="6"/>
        <v>0</v>
      </c>
      <c r="Q89" s="186">
        <f t="shared" si="5"/>
        <v>0</v>
      </c>
    </row>
    <row r="90" spans="1:17" s="149" customFormat="1" ht="13.5" customHeight="1" x14ac:dyDescent="0.25">
      <c r="A90" s="155" t="s">
        <v>205</v>
      </c>
      <c r="B90" s="157">
        <v>0</v>
      </c>
      <c r="C90" s="157">
        <v>0</v>
      </c>
      <c r="D90" s="157">
        <v>0</v>
      </c>
      <c r="E90" s="157">
        <v>0</v>
      </c>
      <c r="F90" s="157">
        <v>0</v>
      </c>
      <c r="G90" s="157">
        <v>0</v>
      </c>
      <c r="H90" s="157">
        <v>0</v>
      </c>
      <c r="I90" s="157">
        <v>0</v>
      </c>
      <c r="J90" s="157">
        <v>0</v>
      </c>
      <c r="K90" s="157">
        <v>0</v>
      </c>
      <c r="L90" s="157">
        <v>0</v>
      </c>
      <c r="M90" s="157">
        <v>0</v>
      </c>
      <c r="N90" s="156"/>
      <c r="O90" s="262">
        <f t="shared" si="6"/>
        <v>0</v>
      </c>
      <c r="Q90" s="186">
        <f t="shared" si="5"/>
        <v>0</v>
      </c>
    </row>
    <row r="91" spans="1:17" s="149" customFormat="1" ht="13.5" customHeight="1" x14ac:dyDescent="0.25">
      <c r="A91" s="155" t="s">
        <v>206</v>
      </c>
      <c r="B91" s="157">
        <v>0</v>
      </c>
      <c r="C91" s="157">
        <v>0</v>
      </c>
      <c r="D91" s="157">
        <v>0</v>
      </c>
      <c r="E91" s="157">
        <v>0</v>
      </c>
      <c r="F91" s="157">
        <v>0</v>
      </c>
      <c r="G91" s="157">
        <v>0</v>
      </c>
      <c r="H91" s="157">
        <v>0</v>
      </c>
      <c r="I91" s="157">
        <v>0</v>
      </c>
      <c r="J91" s="157">
        <v>0</v>
      </c>
      <c r="K91" s="157">
        <v>0</v>
      </c>
      <c r="L91" s="157">
        <v>0</v>
      </c>
      <c r="M91" s="157">
        <v>0</v>
      </c>
      <c r="N91" s="156"/>
      <c r="O91" s="262">
        <f t="shared" si="6"/>
        <v>0</v>
      </c>
      <c r="Q91" s="186">
        <f t="shared" si="5"/>
        <v>0</v>
      </c>
    </row>
    <row r="92" spans="1:17" s="149" customFormat="1" ht="13.5" customHeight="1" x14ac:dyDescent="0.25">
      <c r="A92" s="155" t="s">
        <v>207</v>
      </c>
      <c r="B92" s="157">
        <v>0</v>
      </c>
      <c r="C92" s="157">
        <v>0</v>
      </c>
      <c r="D92" s="157">
        <v>0</v>
      </c>
      <c r="E92" s="157">
        <v>0</v>
      </c>
      <c r="F92" s="157">
        <v>0</v>
      </c>
      <c r="G92" s="157">
        <v>0</v>
      </c>
      <c r="H92" s="157">
        <v>0</v>
      </c>
      <c r="I92" s="157">
        <v>0</v>
      </c>
      <c r="J92" s="157">
        <v>0</v>
      </c>
      <c r="K92" s="157">
        <v>0</v>
      </c>
      <c r="L92" s="157">
        <v>0</v>
      </c>
      <c r="M92" s="157">
        <v>0</v>
      </c>
      <c r="N92" s="156"/>
      <c r="O92" s="262">
        <f t="shared" si="6"/>
        <v>0</v>
      </c>
      <c r="Q92" s="186">
        <f t="shared" si="5"/>
        <v>0</v>
      </c>
    </row>
    <row r="93" spans="1:17" s="149" customFormat="1" ht="13.5" customHeight="1" x14ac:dyDescent="0.25">
      <c r="A93" s="155" t="s">
        <v>208</v>
      </c>
      <c r="B93" s="157">
        <v>0</v>
      </c>
      <c r="C93" s="157">
        <v>0</v>
      </c>
      <c r="D93" s="157">
        <v>0</v>
      </c>
      <c r="E93" s="157">
        <v>0</v>
      </c>
      <c r="F93" s="157">
        <v>0</v>
      </c>
      <c r="G93" s="157">
        <v>0</v>
      </c>
      <c r="H93" s="157">
        <v>0</v>
      </c>
      <c r="I93" s="157">
        <v>0</v>
      </c>
      <c r="J93" s="157">
        <v>0</v>
      </c>
      <c r="K93" s="157">
        <v>0</v>
      </c>
      <c r="L93" s="157">
        <v>0</v>
      </c>
      <c r="M93" s="157">
        <v>0</v>
      </c>
      <c r="N93" s="156"/>
      <c r="O93" s="262">
        <f t="shared" si="6"/>
        <v>0</v>
      </c>
      <c r="Q93" s="186">
        <f t="shared" si="5"/>
        <v>0</v>
      </c>
    </row>
    <row r="94" spans="1:17" s="149" customFormat="1" ht="13.5" customHeight="1" x14ac:dyDescent="0.25">
      <c r="A94" s="155" t="s">
        <v>209</v>
      </c>
      <c r="B94" s="157">
        <v>0</v>
      </c>
      <c r="C94" s="157">
        <v>0</v>
      </c>
      <c r="D94" s="157">
        <v>0</v>
      </c>
      <c r="E94" s="157">
        <v>0</v>
      </c>
      <c r="F94" s="157">
        <v>0</v>
      </c>
      <c r="G94" s="157">
        <v>0</v>
      </c>
      <c r="H94" s="157">
        <v>0</v>
      </c>
      <c r="I94" s="157">
        <v>0</v>
      </c>
      <c r="J94" s="157">
        <v>0</v>
      </c>
      <c r="K94" s="157">
        <v>0</v>
      </c>
      <c r="L94" s="157">
        <v>0</v>
      </c>
      <c r="M94" s="157">
        <v>70356</v>
      </c>
      <c r="N94" s="156"/>
      <c r="O94" s="262">
        <f t="shared" si="6"/>
        <v>70356</v>
      </c>
      <c r="Q94" s="186">
        <f t="shared" si="5"/>
        <v>2.6418426381528595E-2</v>
      </c>
    </row>
    <row r="95" spans="1:17" s="149" customFormat="1" ht="13.5" customHeight="1" x14ac:dyDescent="0.25">
      <c r="A95" s="155" t="s">
        <v>210</v>
      </c>
      <c r="B95" s="157">
        <v>0</v>
      </c>
      <c r="C95" s="157">
        <v>0</v>
      </c>
      <c r="D95" s="157">
        <v>0</v>
      </c>
      <c r="E95" s="157">
        <v>0</v>
      </c>
      <c r="F95" s="157">
        <v>0</v>
      </c>
      <c r="G95" s="157">
        <v>0</v>
      </c>
      <c r="H95" s="157">
        <v>0</v>
      </c>
      <c r="I95" s="157">
        <v>0</v>
      </c>
      <c r="J95" s="157">
        <v>0</v>
      </c>
      <c r="K95" s="157">
        <v>0</v>
      </c>
      <c r="L95" s="157">
        <v>0</v>
      </c>
      <c r="M95" s="157">
        <v>0</v>
      </c>
      <c r="N95" s="156"/>
      <c r="O95" s="262">
        <f t="shared" si="6"/>
        <v>0</v>
      </c>
      <c r="Q95" s="186">
        <f t="shared" si="5"/>
        <v>0</v>
      </c>
    </row>
    <row r="96" spans="1:17" s="149" customFormat="1" ht="13.5" customHeight="1" x14ac:dyDescent="0.25">
      <c r="A96" s="155" t="s">
        <v>211</v>
      </c>
      <c r="B96" s="157">
        <v>0</v>
      </c>
      <c r="C96" s="157">
        <v>0</v>
      </c>
      <c r="D96" s="157">
        <v>0</v>
      </c>
      <c r="E96" s="157">
        <v>0</v>
      </c>
      <c r="F96" s="157">
        <v>0</v>
      </c>
      <c r="G96" s="157">
        <v>0</v>
      </c>
      <c r="H96" s="157">
        <v>0</v>
      </c>
      <c r="I96" s="157">
        <v>0</v>
      </c>
      <c r="J96" s="157">
        <v>0</v>
      </c>
      <c r="K96" s="157">
        <v>0</v>
      </c>
      <c r="L96" s="157">
        <v>0</v>
      </c>
      <c r="M96" s="157">
        <v>82805</v>
      </c>
      <c r="N96" s="156"/>
      <c r="O96" s="262">
        <f t="shared" si="6"/>
        <v>82805</v>
      </c>
      <c r="Q96" s="186">
        <f t="shared" si="5"/>
        <v>3.109298135940752E-2</v>
      </c>
    </row>
    <row r="97" spans="1:17" s="149" customFormat="1" ht="13.5" customHeight="1" x14ac:dyDescent="0.25">
      <c r="A97" s="155" t="s">
        <v>7</v>
      </c>
      <c r="B97" s="157">
        <v>0</v>
      </c>
      <c r="C97" s="157">
        <v>0</v>
      </c>
      <c r="D97" s="157">
        <v>0</v>
      </c>
      <c r="E97" s="157">
        <v>0</v>
      </c>
      <c r="F97" s="157">
        <v>0</v>
      </c>
      <c r="G97" s="157">
        <v>1444</v>
      </c>
      <c r="H97" s="157">
        <v>0</v>
      </c>
      <c r="I97" s="157">
        <v>0</v>
      </c>
      <c r="J97" s="157">
        <v>0</v>
      </c>
      <c r="K97" s="157">
        <v>0</v>
      </c>
      <c r="L97" s="157">
        <v>0</v>
      </c>
      <c r="M97" s="157">
        <v>1444</v>
      </c>
      <c r="N97" s="156"/>
      <c r="O97" s="262">
        <f t="shared" si="6"/>
        <v>2888</v>
      </c>
      <c r="Q97" s="186">
        <f t="shared" si="5"/>
        <v>1.0844336714687388E-3</v>
      </c>
    </row>
    <row r="98" spans="1:17" s="149" customFormat="1" ht="13.5" customHeight="1" x14ac:dyDescent="0.25">
      <c r="A98" s="155" t="s">
        <v>8</v>
      </c>
      <c r="B98" s="157">
        <v>0</v>
      </c>
      <c r="C98" s="157">
        <v>0</v>
      </c>
      <c r="D98" s="157">
        <v>0</v>
      </c>
      <c r="E98" s="157">
        <v>0</v>
      </c>
      <c r="F98" s="157">
        <v>0</v>
      </c>
      <c r="G98" s="157">
        <v>0</v>
      </c>
      <c r="H98" s="157">
        <v>0</v>
      </c>
      <c r="I98" s="157">
        <v>0</v>
      </c>
      <c r="J98" s="157">
        <v>0</v>
      </c>
      <c r="K98" s="157">
        <v>0</v>
      </c>
      <c r="L98" s="157">
        <v>0</v>
      </c>
      <c r="M98" s="157">
        <v>4080</v>
      </c>
      <c r="N98" s="156"/>
      <c r="O98" s="262">
        <f t="shared" si="6"/>
        <v>4080</v>
      </c>
      <c r="Q98" s="186">
        <f t="shared" si="5"/>
        <v>1.5320254084461406E-3</v>
      </c>
    </row>
    <row r="99" spans="1:17" s="149" customFormat="1" ht="13.5" customHeight="1" x14ac:dyDescent="0.25">
      <c r="A99" s="155" t="s">
        <v>9</v>
      </c>
      <c r="B99" s="157">
        <v>0</v>
      </c>
      <c r="C99" s="157">
        <v>0</v>
      </c>
      <c r="D99" s="157">
        <v>0</v>
      </c>
      <c r="E99" s="157">
        <v>0</v>
      </c>
      <c r="F99" s="157">
        <v>0</v>
      </c>
      <c r="G99" s="157">
        <v>600</v>
      </c>
      <c r="H99" s="157">
        <v>0</v>
      </c>
      <c r="I99" s="157">
        <v>0</v>
      </c>
      <c r="J99" s="157">
        <v>0</v>
      </c>
      <c r="K99" s="157">
        <v>0</v>
      </c>
      <c r="L99" s="157">
        <v>0</v>
      </c>
      <c r="M99" s="157">
        <v>600</v>
      </c>
      <c r="N99" s="156"/>
      <c r="O99" s="262">
        <f t="shared" si="6"/>
        <v>1200</v>
      </c>
      <c r="Q99" s="186">
        <f t="shared" si="5"/>
        <v>4.5059570836651196E-4</v>
      </c>
    </row>
    <row r="100" spans="1:17" s="154" customFormat="1" ht="13.5" customHeight="1" x14ac:dyDescent="0.25">
      <c r="A100" s="155" t="s">
        <v>212</v>
      </c>
      <c r="B100" s="231">
        <v>11605.041799999999</v>
      </c>
      <c r="C100" s="231">
        <v>12405.041799999999</v>
      </c>
      <c r="D100" s="231">
        <v>13205.041799999999</v>
      </c>
      <c r="E100" s="231">
        <v>14005.041799999999</v>
      </c>
      <c r="F100" s="231">
        <v>14005.041799999999</v>
      </c>
      <c r="G100" s="231">
        <v>14805.041799999999</v>
      </c>
      <c r="H100" s="231">
        <v>14805.041799999999</v>
      </c>
      <c r="I100" s="231">
        <v>14805.041799999999</v>
      </c>
      <c r="J100" s="231">
        <v>14805.041799999999</v>
      </c>
      <c r="K100" s="231">
        <v>14805.041799999999</v>
      </c>
      <c r="L100" s="231">
        <v>14805.041799999999</v>
      </c>
      <c r="M100" s="231">
        <v>16702.638999999999</v>
      </c>
      <c r="N100" s="156"/>
      <c r="O100" s="262">
        <f t="shared" si="6"/>
        <v>170758.09880000001</v>
      </c>
      <c r="Q100" s="186">
        <f t="shared" si="5"/>
        <v>6.4119055406754027E-2</v>
      </c>
    </row>
    <row r="101" spans="1:17" s="154" customFormat="1" ht="13.5" customHeight="1" x14ac:dyDescent="0.25">
      <c r="A101" s="155" t="s">
        <v>25</v>
      </c>
      <c r="B101" s="157">
        <v>0</v>
      </c>
      <c r="C101" s="157">
        <v>0</v>
      </c>
      <c r="D101" s="157">
        <v>0</v>
      </c>
      <c r="E101" s="157">
        <v>0</v>
      </c>
      <c r="F101" s="157">
        <v>0</v>
      </c>
      <c r="G101" s="157">
        <v>0</v>
      </c>
      <c r="H101" s="157">
        <v>0</v>
      </c>
      <c r="I101" s="157">
        <v>0</v>
      </c>
      <c r="J101" s="157">
        <v>0</v>
      </c>
      <c r="K101" s="157">
        <v>0</v>
      </c>
      <c r="L101" s="157">
        <v>0</v>
      </c>
      <c r="M101" s="157">
        <v>10200</v>
      </c>
      <c r="N101" s="156"/>
      <c r="O101" s="262">
        <f t="shared" si="6"/>
        <v>10200</v>
      </c>
      <c r="Q101" s="186">
        <f t="shared" si="5"/>
        <v>3.8300635211153517E-3</v>
      </c>
    </row>
    <row r="102" spans="1:17" s="154" customFormat="1" ht="13.5" customHeight="1" x14ac:dyDescent="0.25">
      <c r="A102" s="155" t="s">
        <v>10</v>
      </c>
      <c r="B102" s="157">
        <v>0</v>
      </c>
      <c r="C102" s="157">
        <v>0</v>
      </c>
      <c r="D102" s="157">
        <v>0</v>
      </c>
      <c r="E102" s="157">
        <v>0</v>
      </c>
      <c r="F102" s="157">
        <v>0</v>
      </c>
      <c r="G102" s="157">
        <v>1000</v>
      </c>
      <c r="H102" s="157">
        <v>0</v>
      </c>
      <c r="I102" s="157">
        <v>0</v>
      </c>
      <c r="J102" s="157">
        <v>0</v>
      </c>
      <c r="K102" s="157">
        <v>0</v>
      </c>
      <c r="L102" s="157">
        <v>0</v>
      </c>
      <c r="M102" s="157">
        <v>1000</v>
      </c>
      <c r="N102" s="156"/>
      <c r="O102" s="262">
        <f t="shared" si="6"/>
        <v>2000</v>
      </c>
      <c r="Q102" s="186">
        <f t="shared" si="5"/>
        <v>7.5099284727751998E-4</v>
      </c>
    </row>
    <row r="103" spans="1:17" s="154" customFormat="1" ht="13.5" customHeight="1" x14ac:dyDescent="0.25">
      <c r="A103" s="155" t="s">
        <v>55</v>
      </c>
      <c r="B103" s="157">
        <v>0</v>
      </c>
      <c r="C103" s="157">
        <v>0</v>
      </c>
      <c r="D103" s="157">
        <v>0</v>
      </c>
      <c r="E103" s="157">
        <v>0</v>
      </c>
      <c r="F103" s="157">
        <v>0</v>
      </c>
      <c r="G103" s="157">
        <v>0</v>
      </c>
      <c r="H103" s="157">
        <v>0</v>
      </c>
      <c r="I103" s="157">
        <v>0</v>
      </c>
      <c r="J103" s="157">
        <v>0</v>
      </c>
      <c r="K103" s="157">
        <v>0</v>
      </c>
      <c r="L103" s="157">
        <v>0</v>
      </c>
      <c r="M103" s="157">
        <v>0</v>
      </c>
      <c r="N103" s="156"/>
      <c r="O103" s="262">
        <f t="shared" si="6"/>
        <v>0</v>
      </c>
      <c r="Q103" s="186">
        <f t="shared" si="5"/>
        <v>0</v>
      </c>
    </row>
    <row r="104" spans="1:17" s="154" customFormat="1" ht="13.5" customHeight="1" x14ac:dyDescent="0.25">
      <c r="A104" s="155" t="s">
        <v>27</v>
      </c>
      <c r="B104" s="157">
        <v>0</v>
      </c>
      <c r="C104" s="157">
        <v>0</v>
      </c>
      <c r="D104" s="157">
        <v>0</v>
      </c>
      <c r="E104" s="157">
        <v>0</v>
      </c>
      <c r="F104" s="157">
        <v>0</v>
      </c>
      <c r="G104" s="157">
        <v>500</v>
      </c>
      <c r="H104" s="157">
        <v>0</v>
      </c>
      <c r="I104" s="157">
        <v>0</v>
      </c>
      <c r="J104" s="157">
        <v>0</v>
      </c>
      <c r="K104" s="157">
        <v>0</v>
      </c>
      <c r="L104" s="157">
        <v>0</v>
      </c>
      <c r="M104" s="157">
        <v>500</v>
      </c>
      <c r="N104" s="156"/>
      <c r="O104" s="262">
        <f t="shared" si="6"/>
        <v>1000</v>
      </c>
      <c r="Q104" s="186">
        <f t="shared" si="5"/>
        <v>3.7549642363875999E-4</v>
      </c>
    </row>
    <row r="105" spans="1:17" s="146" customFormat="1" ht="13.5" customHeight="1" x14ac:dyDescent="0.3">
      <c r="A105" s="8"/>
      <c r="B105" s="231"/>
      <c r="C105" s="231"/>
      <c r="D105" s="231"/>
      <c r="E105" s="231"/>
      <c r="F105" s="231"/>
      <c r="G105" s="231"/>
      <c r="H105" s="231"/>
      <c r="I105" s="231"/>
      <c r="J105" s="231"/>
      <c r="K105" s="231"/>
      <c r="L105" s="231"/>
      <c r="M105" s="231"/>
      <c r="N105" s="136"/>
      <c r="O105" s="161"/>
      <c r="P105" s="6"/>
      <c r="Q105" s="187"/>
    </row>
    <row r="106" spans="1:17" s="146" customFormat="1" ht="13.5" customHeight="1" x14ac:dyDescent="0.3">
      <c r="A106" s="247" t="s">
        <v>59</v>
      </c>
      <c r="B106" s="137">
        <f t="shared" ref="B106:M106" si="7">SUM(B20:B104)</f>
        <v>160887.1474851215</v>
      </c>
      <c r="C106" s="137">
        <f t="shared" si="7"/>
        <v>161687.1474851215</v>
      </c>
      <c r="D106" s="137">
        <f t="shared" si="7"/>
        <v>209471.50496087028</v>
      </c>
      <c r="E106" s="137">
        <f t="shared" si="7"/>
        <v>163287.1474851215</v>
      </c>
      <c r="F106" s="137">
        <f t="shared" si="7"/>
        <v>160818.19786087028</v>
      </c>
      <c r="G106" s="137">
        <f t="shared" si="7"/>
        <v>259044.97336239822</v>
      </c>
      <c r="H106" s="137">
        <f t="shared" si="7"/>
        <v>169906.55071799824</v>
      </c>
      <c r="I106" s="137">
        <f t="shared" si="7"/>
        <v>161936.53379044999</v>
      </c>
      <c r="J106" s="137">
        <f t="shared" si="7"/>
        <v>179115.95395087491</v>
      </c>
      <c r="K106" s="137">
        <f t="shared" si="7"/>
        <v>172881.55895676068</v>
      </c>
      <c r="L106" s="137">
        <f t="shared" si="7"/>
        <v>175725.95395087491</v>
      </c>
      <c r="M106" s="137">
        <f t="shared" si="7"/>
        <v>468364.59021236066</v>
      </c>
      <c r="N106" s="136"/>
      <c r="O106" s="137">
        <f>SUM(O20:O104)</f>
        <v>2443127.2602188224</v>
      </c>
      <c r="P106" s="7"/>
      <c r="Q106" s="188">
        <f>O106/$O$18</f>
        <v>0.91738554870652989</v>
      </c>
    </row>
    <row r="107" spans="1:17" s="146" customFormat="1" ht="13.5" customHeight="1" x14ac:dyDescent="0.3">
      <c r="A107" s="230"/>
      <c r="B107" s="136"/>
      <c r="C107" s="136"/>
      <c r="D107" s="136"/>
      <c r="E107" s="136"/>
      <c r="F107" s="136"/>
      <c r="G107" s="136"/>
      <c r="H107" s="136"/>
      <c r="I107" s="136"/>
      <c r="J107" s="136"/>
      <c r="K107" s="136"/>
      <c r="L107" s="136"/>
      <c r="M107" s="136"/>
      <c r="N107" s="136"/>
      <c r="O107" s="166"/>
      <c r="P107" s="6"/>
      <c r="Q107" s="183"/>
    </row>
    <row r="108" spans="1:17" s="146" customFormat="1" ht="13.5" customHeight="1" x14ac:dyDescent="0.3">
      <c r="A108" s="248" t="s">
        <v>58</v>
      </c>
      <c r="B108" s="138">
        <f t="shared" ref="B108:M108" si="8">B18-B106</f>
        <v>39280.912514878495</v>
      </c>
      <c r="C108" s="138">
        <f t="shared" si="8"/>
        <v>38480.912514878495</v>
      </c>
      <c r="D108" s="138">
        <f t="shared" si="8"/>
        <v>-9303.4449608702853</v>
      </c>
      <c r="E108" s="138">
        <f t="shared" si="8"/>
        <v>36880.912514878495</v>
      </c>
      <c r="F108" s="138">
        <f t="shared" si="8"/>
        <v>39349.86213912972</v>
      </c>
      <c r="G108" s="138">
        <f t="shared" si="8"/>
        <v>-58876.91336239822</v>
      </c>
      <c r="H108" s="138">
        <f t="shared" si="8"/>
        <v>30261.50928200176</v>
      </c>
      <c r="I108" s="138">
        <f t="shared" si="8"/>
        <v>38231.526209550007</v>
      </c>
      <c r="J108" s="138">
        <f t="shared" si="8"/>
        <v>21052.106049125083</v>
      </c>
      <c r="K108" s="138">
        <f t="shared" si="8"/>
        <v>27286.501043239317</v>
      </c>
      <c r="L108" s="138">
        <f t="shared" si="8"/>
        <v>24442.106049125083</v>
      </c>
      <c r="M108" s="138">
        <f t="shared" si="8"/>
        <v>-7072.0402123606764</v>
      </c>
      <c r="N108" s="166"/>
      <c r="O108" s="138">
        <f>O18-O106</f>
        <v>220013.94978117803</v>
      </c>
      <c r="P108" s="4"/>
      <c r="Q108" s="188">
        <f>O108/O18</f>
        <v>8.2614451293470087E-2</v>
      </c>
    </row>
    <row r="109" spans="1:17" s="146" customFormat="1" ht="13.5" customHeight="1" x14ac:dyDescent="0.3">
      <c r="A109" s="249"/>
      <c r="B109" s="136"/>
      <c r="C109" s="136"/>
      <c r="D109" s="136"/>
      <c r="E109" s="136"/>
      <c r="F109" s="136"/>
      <c r="G109" s="136"/>
      <c r="H109" s="136"/>
      <c r="I109" s="136"/>
      <c r="J109" s="136"/>
      <c r="K109" s="136"/>
      <c r="L109" s="136"/>
      <c r="M109" s="136"/>
      <c r="N109" s="136"/>
      <c r="O109" s="166"/>
      <c r="P109" s="6"/>
      <c r="Q109" s="189"/>
    </row>
    <row r="110" spans="1:17" s="146" customFormat="1" ht="13.5" customHeight="1" x14ac:dyDescent="0.3">
      <c r="A110" s="250" t="s">
        <v>129</v>
      </c>
      <c r="B110" s="136"/>
      <c r="C110" s="136"/>
      <c r="D110" s="136">
        <v>16922</v>
      </c>
      <c r="E110" s="151"/>
      <c r="F110" s="136"/>
      <c r="G110" s="136">
        <v>17131</v>
      </c>
      <c r="H110" s="136"/>
      <c r="I110" s="136"/>
      <c r="J110" s="136">
        <v>17343</v>
      </c>
      <c r="K110" s="136"/>
      <c r="L110" s="136"/>
      <c r="M110" s="136">
        <v>17556.5</v>
      </c>
      <c r="N110" s="136"/>
      <c r="O110" s="165">
        <f>SUM(B110:M110)</f>
        <v>68952.5</v>
      </c>
      <c r="P110" s="6"/>
      <c r="Q110" s="162">
        <f>O110/$O$18</f>
        <v>2.5891417150951598E-2</v>
      </c>
    </row>
    <row r="111" spans="1:17" s="146" customFormat="1" ht="13.5" customHeight="1" x14ac:dyDescent="0.3">
      <c r="A111" s="244" t="s">
        <v>57</v>
      </c>
      <c r="B111" s="151">
        <v>3853.48</v>
      </c>
      <c r="C111" s="151">
        <v>3853.48</v>
      </c>
      <c r="D111" s="151">
        <v>3853.48</v>
      </c>
      <c r="E111" s="151">
        <v>3853.48</v>
      </c>
      <c r="F111" s="151">
        <v>3853.48</v>
      </c>
      <c r="G111" s="151">
        <v>3853.4900000000002</v>
      </c>
      <c r="H111" s="151">
        <v>3853.48</v>
      </c>
      <c r="I111" s="151">
        <v>3853.48</v>
      </c>
      <c r="J111" s="151">
        <v>3853.48</v>
      </c>
      <c r="K111" s="151">
        <v>3853.48</v>
      </c>
      <c r="L111" s="151">
        <v>3853.48</v>
      </c>
      <c r="M111" s="151">
        <v>3853.48</v>
      </c>
      <c r="N111" s="136"/>
      <c r="O111" s="165">
        <f>SUM(B111:M111)</f>
        <v>46241.770000000011</v>
      </c>
      <c r="P111" s="5"/>
      <c r="Q111" s="162">
        <f>O111/$O$18</f>
        <v>1.7363619257726105E-2</v>
      </c>
    </row>
    <row r="112" spans="1:17" ht="13.5" customHeight="1" x14ac:dyDescent="0.3">
      <c r="A112" s="248" t="s">
        <v>56</v>
      </c>
      <c r="B112" s="138">
        <f t="shared" ref="B112:M112" si="9">B108-B111-B110</f>
        <v>35427.432514878492</v>
      </c>
      <c r="C112" s="138">
        <f t="shared" si="9"/>
        <v>34627.432514878492</v>
      </c>
      <c r="D112" s="138">
        <f t="shared" si="9"/>
        <v>-30078.924960870285</v>
      </c>
      <c r="E112" s="138">
        <f t="shared" si="9"/>
        <v>33027.432514878492</v>
      </c>
      <c r="F112" s="138">
        <f t="shared" si="9"/>
        <v>35496.382139129717</v>
      </c>
      <c r="G112" s="138">
        <f t="shared" si="9"/>
        <v>-79861.40336239821</v>
      </c>
      <c r="H112" s="138">
        <f t="shared" si="9"/>
        <v>26408.02928200176</v>
      </c>
      <c r="I112" s="138">
        <f t="shared" si="9"/>
        <v>34378.046209550004</v>
      </c>
      <c r="J112" s="138">
        <f t="shared" si="9"/>
        <v>-144.37395087491677</v>
      </c>
      <c r="K112" s="138">
        <f t="shared" si="9"/>
        <v>23433.021043239318</v>
      </c>
      <c r="L112" s="138">
        <f t="shared" si="9"/>
        <v>20588.626049125083</v>
      </c>
      <c r="M112" s="138">
        <f t="shared" si="9"/>
        <v>-28482.020212360676</v>
      </c>
      <c r="N112" s="166"/>
      <c r="O112" s="138">
        <f>O108-O111-O110</f>
        <v>104819.67978117801</v>
      </c>
      <c r="P112" s="4"/>
      <c r="Q112" s="188">
        <f>O112/O18</f>
        <v>3.9359414884792381E-2</v>
      </c>
    </row>
    <row r="113" spans="1:16" ht="13.5" customHeight="1" x14ac:dyDescent="0.3">
      <c r="A113" s="230"/>
      <c r="B113" s="136"/>
      <c r="C113" s="136"/>
      <c r="D113" s="136"/>
      <c r="E113" s="136"/>
      <c r="F113" s="148"/>
      <c r="G113" s="148"/>
      <c r="H113" s="148"/>
      <c r="I113" s="148"/>
      <c r="J113" s="148"/>
      <c r="K113" s="148"/>
      <c r="L113" s="148"/>
      <c r="M113" s="148"/>
      <c r="N113" s="148"/>
      <c r="O113" s="167"/>
      <c r="P113" s="3"/>
    </row>
    <row r="114" spans="1:16" ht="13.5" customHeight="1" x14ac:dyDescent="0.3">
      <c r="A114" s="230"/>
      <c r="B114" s="230"/>
      <c r="C114" s="230"/>
      <c r="D114" s="230"/>
      <c r="E114" s="230"/>
      <c r="F114" s="230"/>
      <c r="G114" s="230"/>
      <c r="H114" s="230"/>
      <c r="I114" s="230"/>
      <c r="J114" s="230"/>
      <c r="K114" s="230"/>
      <c r="L114" s="230"/>
      <c r="M114" s="230"/>
      <c r="N114" s="230"/>
      <c r="O114" s="167"/>
    </row>
    <row r="115" spans="1:16" ht="13.5" customHeight="1" x14ac:dyDescent="0.3">
      <c r="B115" s="251"/>
      <c r="C115" s="251"/>
      <c r="D115" s="251"/>
      <c r="E115" s="251"/>
      <c r="F115" s="251"/>
      <c r="G115" s="251"/>
      <c r="H115" s="251"/>
      <c r="I115" s="251"/>
      <c r="J115" s="251"/>
      <c r="K115" s="251"/>
      <c r="L115" s="251"/>
      <c r="M115" s="251"/>
    </row>
    <row r="116" spans="1:16" ht="13.5" customHeight="1" x14ac:dyDescent="0.3">
      <c r="B116" s="251"/>
      <c r="C116" s="251"/>
      <c r="D116" s="251"/>
      <c r="E116" s="251"/>
      <c r="F116" s="251"/>
      <c r="G116" s="251"/>
      <c r="H116" s="251"/>
      <c r="I116" s="251"/>
      <c r="J116" s="251"/>
      <c r="K116" s="251"/>
      <c r="L116" s="251"/>
      <c r="M116" s="251"/>
    </row>
    <row r="117" spans="1:16" ht="13.5" customHeight="1" x14ac:dyDescent="0.3">
      <c r="B117" s="251"/>
      <c r="C117" s="251"/>
      <c r="D117" s="251"/>
      <c r="E117" s="251"/>
      <c r="F117" s="251"/>
      <c r="G117" s="251"/>
      <c r="H117" s="251"/>
      <c r="I117" s="251"/>
      <c r="J117" s="251"/>
      <c r="K117" s="251"/>
      <c r="L117" s="251"/>
      <c r="M117" s="251"/>
    </row>
    <row r="118" spans="1:16" ht="13.5" customHeight="1" x14ac:dyDescent="0.3">
      <c r="B118" s="251"/>
      <c r="C118" s="251"/>
      <c r="D118" s="251"/>
      <c r="E118" s="251"/>
      <c r="F118" s="251"/>
      <c r="G118" s="251"/>
      <c r="H118" s="251"/>
      <c r="I118" s="251"/>
      <c r="J118" s="251"/>
      <c r="K118" s="251"/>
      <c r="L118" s="251"/>
      <c r="M118" s="251"/>
    </row>
  </sheetData>
  <pageMargins left="0.7" right="0.7" top="0.75" bottom="0.75" header="0.3" footer="0.3"/>
  <pageSetup paperSize="5" scale="64" fitToHeight="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E7E5-371F-4341-B5EB-63A48E6046DF}">
  <sheetPr>
    <tabColor rgb="FFFFCCFF"/>
    <pageSetUpPr fitToPage="1"/>
  </sheetPr>
  <dimension ref="A1:L83"/>
  <sheetViews>
    <sheetView topLeftCell="A25" zoomScale="90" zoomScaleNormal="90" workbookViewId="0">
      <selection activeCell="H21" sqref="H21"/>
    </sheetView>
  </sheetViews>
  <sheetFormatPr defaultColWidth="0" defaultRowHeight="17.399999999999999" zeroHeight="1" x14ac:dyDescent="0.3"/>
  <cols>
    <col min="1" max="1" width="5.88671875" style="38" customWidth="1"/>
    <col min="2" max="2" width="2.109375" style="38" customWidth="1"/>
    <col min="3" max="3" width="27" style="38" customWidth="1"/>
    <col min="4" max="4" width="40.88671875" style="38" customWidth="1"/>
    <col min="5" max="5" width="24.6640625" style="38" customWidth="1"/>
    <col min="6" max="6" width="24.109375" style="38" customWidth="1"/>
    <col min="7" max="7" width="6.5546875" style="38" customWidth="1"/>
    <col min="8" max="8" width="25.5546875" style="40" customWidth="1"/>
    <col min="9" max="9" width="24.109375" style="217" customWidth="1"/>
    <col min="10" max="10" width="24.109375" style="39" customWidth="1"/>
    <col min="11" max="11" width="18" style="38" customWidth="1"/>
    <col min="12" max="12" width="0" style="38" hidden="1" customWidth="1"/>
    <col min="13" max="16384" width="0" style="38" hidden="1"/>
  </cols>
  <sheetData>
    <row r="1" spans="1:12" s="101" customFormat="1" ht="26.25" customHeight="1" x14ac:dyDescent="0.4">
      <c r="A1" s="130" t="s">
        <v>187</v>
      </c>
      <c r="B1" s="119"/>
      <c r="C1" s="119"/>
      <c r="D1" s="119"/>
      <c r="E1" s="119"/>
      <c r="F1" s="119"/>
      <c r="G1" s="119"/>
      <c r="H1" s="119"/>
      <c r="I1" s="201"/>
      <c r="J1" s="129"/>
      <c r="K1" s="128"/>
      <c r="L1" s="92"/>
    </row>
    <row r="2" spans="1:12" s="124" customFormat="1" ht="26.25" customHeight="1" x14ac:dyDescent="0.4">
      <c r="A2" s="130" t="s">
        <v>186</v>
      </c>
      <c r="B2" s="119"/>
      <c r="C2" s="119"/>
      <c r="D2" s="119"/>
      <c r="E2" s="119"/>
      <c r="F2" s="119"/>
      <c r="G2" s="119"/>
      <c r="H2" s="119"/>
      <c r="I2" s="201"/>
      <c r="J2" s="129"/>
      <c r="K2" s="128"/>
      <c r="L2" s="125"/>
    </row>
    <row r="3" spans="1:12" s="124" customFormat="1" ht="26.25" customHeight="1" x14ac:dyDescent="0.35">
      <c r="A3" s="117"/>
      <c r="B3" s="117"/>
      <c r="C3" s="117"/>
      <c r="D3" s="117"/>
      <c r="E3" s="117"/>
      <c r="F3" s="117"/>
      <c r="G3" s="117"/>
      <c r="H3" s="117"/>
      <c r="I3" s="202"/>
      <c r="J3" s="127"/>
      <c r="K3" s="126"/>
      <c r="L3" s="125"/>
    </row>
    <row r="4" spans="1:12" s="43" customFormat="1" ht="26.25" customHeight="1" x14ac:dyDescent="0.3">
      <c r="A4" s="53"/>
      <c r="B4" s="53"/>
      <c r="C4" s="53"/>
      <c r="D4" s="53"/>
      <c r="E4" s="53"/>
      <c r="F4" s="53"/>
      <c r="G4" s="53"/>
      <c r="H4" s="53"/>
      <c r="I4" s="203"/>
      <c r="J4" s="52"/>
      <c r="K4" s="51"/>
      <c r="L4" s="123"/>
    </row>
    <row r="5" spans="1:12" ht="26.25" customHeight="1" x14ac:dyDescent="0.4">
      <c r="A5" s="119" t="s">
        <v>185</v>
      </c>
      <c r="B5" s="119"/>
      <c r="C5" s="122"/>
      <c r="D5" s="121" t="s">
        <v>188</v>
      </c>
      <c r="E5" s="53"/>
      <c r="F5" s="120" t="s">
        <v>184</v>
      </c>
      <c r="G5" s="119"/>
      <c r="H5" s="194">
        <v>642</v>
      </c>
      <c r="I5" s="204"/>
      <c r="J5" s="118"/>
      <c r="K5" s="51" t="s">
        <v>152</v>
      </c>
      <c r="L5" s="50"/>
    </row>
    <row r="6" spans="1:12" ht="15" customHeight="1" x14ac:dyDescent="0.35">
      <c r="A6" s="117"/>
      <c r="B6" s="117"/>
      <c r="C6" s="117"/>
      <c r="D6" s="117"/>
      <c r="E6" s="117"/>
      <c r="F6" s="117"/>
      <c r="G6" s="117"/>
      <c r="H6" s="116"/>
      <c r="I6" s="205"/>
      <c r="J6" s="115"/>
    </row>
    <row r="7" spans="1:12" ht="35.1" customHeight="1" x14ac:dyDescent="0.35">
      <c r="A7" s="71" t="s">
        <v>183</v>
      </c>
      <c r="B7" s="61"/>
      <c r="C7" s="61" t="s">
        <v>182</v>
      </c>
      <c r="D7" s="61"/>
      <c r="E7" s="92"/>
      <c r="F7" s="92"/>
      <c r="G7" s="92" t="s">
        <v>152</v>
      </c>
      <c r="H7" s="191">
        <v>18</v>
      </c>
      <c r="I7" s="206"/>
      <c r="J7" s="100"/>
      <c r="K7" s="114"/>
    </row>
    <row r="8" spans="1:12" ht="15" customHeight="1" x14ac:dyDescent="0.35">
      <c r="A8" s="61"/>
      <c r="B8" s="61"/>
      <c r="C8" s="61"/>
      <c r="D8" s="61"/>
      <c r="E8" s="92"/>
      <c r="F8" s="92"/>
      <c r="G8" s="92"/>
      <c r="H8" s="113"/>
      <c r="I8" s="206"/>
      <c r="J8" s="100"/>
      <c r="K8" s="107"/>
    </row>
    <row r="9" spans="1:12" ht="35.1" customHeight="1" x14ac:dyDescent="0.5">
      <c r="A9" s="106" t="s">
        <v>181</v>
      </c>
      <c r="B9" s="61"/>
      <c r="C9" s="61" t="s">
        <v>180</v>
      </c>
      <c r="D9" s="61"/>
      <c r="E9" s="92"/>
      <c r="F9" s="92"/>
      <c r="G9" s="92"/>
      <c r="H9" s="192">
        <v>43622</v>
      </c>
      <c r="I9" s="207" t="s">
        <v>179</v>
      </c>
      <c r="J9" s="112"/>
      <c r="K9" s="111"/>
    </row>
    <row r="10" spans="1:12" ht="15" customHeight="1" x14ac:dyDescent="0.4">
      <c r="A10" s="61"/>
      <c r="B10" s="61"/>
      <c r="C10" s="61"/>
      <c r="D10" s="61"/>
      <c r="E10" s="92"/>
      <c r="F10" s="92"/>
      <c r="G10" s="92"/>
      <c r="H10" s="74"/>
      <c r="I10" s="206"/>
      <c r="J10" s="100"/>
      <c r="K10" s="107"/>
    </row>
    <row r="11" spans="1:12" ht="35.1" customHeight="1" x14ac:dyDescent="0.4">
      <c r="A11" s="106" t="s">
        <v>178</v>
      </c>
      <c r="B11" s="61"/>
      <c r="C11" s="61" t="s">
        <v>177</v>
      </c>
      <c r="D11" s="82" t="s">
        <v>176</v>
      </c>
      <c r="E11" s="92"/>
      <c r="F11" s="92"/>
      <c r="G11" s="92"/>
      <c r="H11" s="110">
        <f>H7*H9</f>
        <v>785196</v>
      </c>
      <c r="I11" s="208">
        <f>H11/12</f>
        <v>65433</v>
      </c>
      <c r="J11" s="109"/>
      <c r="K11" s="107"/>
    </row>
    <row r="12" spans="1:12" ht="15" customHeight="1" x14ac:dyDescent="0.35">
      <c r="A12" s="101"/>
      <c r="B12" s="101"/>
      <c r="C12" s="101"/>
      <c r="D12" s="108"/>
      <c r="E12" s="92"/>
      <c r="F12" s="92"/>
      <c r="G12" s="92"/>
      <c r="H12" s="91"/>
      <c r="I12" s="206"/>
      <c r="J12" s="100"/>
      <c r="K12" s="107"/>
    </row>
    <row r="13" spans="1:12" ht="26.25" customHeight="1" x14ac:dyDescent="0.35">
      <c r="A13" s="101"/>
      <c r="B13" s="101"/>
      <c r="C13" s="101"/>
      <c r="D13" s="101"/>
      <c r="E13" s="92"/>
      <c r="F13" s="92"/>
      <c r="G13" s="92"/>
      <c r="H13" s="91"/>
      <c r="I13" s="206"/>
      <c r="J13" s="100"/>
      <c r="K13" s="107"/>
    </row>
    <row r="14" spans="1:12" ht="35.1" customHeight="1" x14ac:dyDescent="0.4">
      <c r="A14" s="106" t="s">
        <v>175</v>
      </c>
      <c r="B14" s="61"/>
      <c r="C14" s="82" t="s">
        <v>174</v>
      </c>
      <c r="D14" s="105"/>
      <c r="E14" s="238">
        <v>17.75</v>
      </c>
      <c r="F14" s="92"/>
      <c r="G14" s="92"/>
      <c r="H14" s="91"/>
      <c r="I14" s="209"/>
      <c r="J14" s="104"/>
      <c r="K14" s="99" t="s">
        <v>152</v>
      </c>
    </row>
    <row r="15" spans="1:12" ht="26.25" customHeight="1" x14ac:dyDescent="0.35">
      <c r="A15" s="103"/>
      <c r="B15" s="101"/>
      <c r="C15" s="102" t="s">
        <v>173</v>
      </c>
      <c r="D15" s="101"/>
      <c r="E15" s="92"/>
      <c r="F15" s="92"/>
      <c r="G15" s="92"/>
      <c r="H15" s="91"/>
      <c r="I15" s="206"/>
      <c r="J15" s="100"/>
      <c r="K15" s="99"/>
    </row>
    <row r="16" spans="1:12" s="95" customFormat="1" ht="61.2" x14ac:dyDescent="0.35">
      <c r="A16" s="96" t="s">
        <v>152</v>
      </c>
      <c r="B16" s="96"/>
      <c r="D16" s="98" t="s">
        <v>172</v>
      </c>
      <c r="E16" s="98" t="s">
        <v>171</v>
      </c>
      <c r="F16" s="98" t="s">
        <v>170</v>
      </c>
      <c r="G16" s="61"/>
      <c r="H16" s="98" t="s">
        <v>169</v>
      </c>
      <c r="I16" s="210">
        <f>J16/12</f>
        <v>108943.48163756101</v>
      </c>
      <c r="J16" s="198">
        <f>H17-J17</f>
        <v>1307321.7796507322</v>
      </c>
      <c r="K16" s="97"/>
      <c r="L16" s="96"/>
    </row>
    <row r="17" spans="1:12" ht="26.25" customHeight="1" x14ac:dyDescent="0.35">
      <c r="A17" s="50"/>
      <c r="B17" s="50"/>
      <c r="D17" s="94">
        <v>1.6137999999999999</v>
      </c>
      <c r="E17" s="195">
        <v>53755.571428571428</v>
      </c>
      <c r="F17" s="196">
        <v>66859</v>
      </c>
      <c r="G17" s="236"/>
      <c r="H17" s="197">
        <v>1428312.3623650179</v>
      </c>
      <c r="I17" s="237">
        <f>J17/12</f>
        <v>10082.548559523808</v>
      </c>
      <c r="J17" s="199">
        <v>120990.5827142857</v>
      </c>
      <c r="K17" s="93" t="s">
        <v>168</v>
      </c>
      <c r="L17" s="50"/>
    </row>
    <row r="18" spans="1:12" ht="15" customHeight="1" x14ac:dyDescent="0.35">
      <c r="A18" s="50"/>
      <c r="B18" s="50"/>
      <c r="C18" s="50"/>
      <c r="D18" s="50"/>
      <c r="E18" s="50"/>
      <c r="F18" s="50"/>
      <c r="G18" s="92"/>
      <c r="H18" s="257"/>
      <c r="I18" s="211"/>
      <c r="J18" s="90"/>
      <c r="K18" s="89"/>
      <c r="L18" s="50"/>
    </row>
    <row r="19" spans="1:12" s="61" customFormat="1" ht="35.1" customHeight="1" x14ac:dyDescent="0.4">
      <c r="A19" s="71" t="s">
        <v>167</v>
      </c>
      <c r="C19" s="82" t="s">
        <v>166</v>
      </c>
      <c r="D19" s="88"/>
      <c r="E19" s="62"/>
      <c r="G19" s="62"/>
      <c r="H19" s="258">
        <f>+H17+H11</f>
        <v>2213508.3623650176</v>
      </c>
      <c r="I19" s="212"/>
      <c r="J19" s="86"/>
      <c r="K19" s="63" t="s">
        <v>165</v>
      </c>
      <c r="L19" s="62"/>
    </row>
    <row r="20" spans="1:12" s="61" customFormat="1" ht="15" customHeight="1" x14ac:dyDescent="0.4">
      <c r="E20" s="62"/>
      <c r="F20" s="62"/>
      <c r="G20" s="62"/>
      <c r="H20" s="259"/>
      <c r="I20" s="212"/>
      <c r="J20" s="86"/>
      <c r="K20" s="63"/>
      <c r="L20" s="62"/>
    </row>
    <row r="21" spans="1:12" s="61" customFormat="1" ht="35.1" customHeight="1" x14ac:dyDescent="0.4">
      <c r="A21" s="71" t="s">
        <v>164</v>
      </c>
      <c r="C21" s="61" t="s">
        <v>163</v>
      </c>
      <c r="E21" s="62"/>
      <c r="F21" s="62"/>
      <c r="G21" s="62"/>
      <c r="H21" s="200">
        <v>151544.68094176002</v>
      </c>
      <c r="I21" s="213">
        <f>H21/12</f>
        <v>12628.723411813335</v>
      </c>
      <c r="J21" s="64"/>
      <c r="K21" s="63" t="s">
        <v>162</v>
      </c>
      <c r="L21" s="62"/>
    </row>
    <row r="22" spans="1:12" s="61" customFormat="1" ht="15" customHeight="1" x14ac:dyDescent="0.4">
      <c r="E22" s="62"/>
      <c r="F22" s="62"/>
      <c r="G22" s="62"/>
      <c r="H22" s="68"/>
      <c r="I22" s="213"/>
      <c r="J22" s="64"/>
      <c r="K22" s="63"/>
      <c r="L22" s="62"/>
    </row>
    <row r="23" spans="1:12" s="61" customFormat="1" ht="35.1" customHeight="1" x14ac:dyDescent="0.4">
      <c r="A23" s="71" t="s">
        <v>161</v>
      </c>
      <c r="C23" s="61" t="s">
        <v>160</v>
      </c>
      <c r="E23" s="62"/>
      <c r="F23" s="62"/>
      <c r="G23" s="62"/>
      <c r="H23" s="85"/>
      <c r="I23" s="213"/>
      <c r="J23" s="64"/>
      <c r="K23" s="63" t="s">
        <v>159</v>
      </c>
      <c r="L23" s="62"/>
    </row>
    <row r="24" spans="1:12" s="61" customFormat="1" ht="15" customHeight="1" x14ac:dyDescent="0.4">
      <c r="C24" s="61" t="s">
        <v>152</v>
      </c>
      <c r="E24" s="62"/>
      <c r="F24" s="62"/>
      <c r="G24" s="62"/>
      <c r="H24" s="68"/>
      <c r="I24" s="213"/>
      <c r="J24" s="64"/>
      <c r="K24" s="63" t="s">
        <v>152</v>
      </c>
      <c r="L24" s="62"/>
    </row>
    <row r="25" spans="1:12" s="61" customFormat="1" ht="35.1" customHeight="1" x14ac:dyDescent="0.4">
      <c r="A25" s="71" t="s">
        <v>158</v>
      </c>
      <c r="C25" s="61" t="s">
        <v>157</v>
      </c>
      <c r="E25" s="62"/>
      <c r="F25" s="62"/>
      <c r="G25" s="62"/>
      <c r="H25" s="85"/>
      <c r="I25" s="213"/>
      <c r="J25" s="64"/>
      <c r="K25" s="63" t="s">
        <v>156</v>
      </c>
      <c r="L25" s="62"/>
    </row>
    <row r="26" spans="1:12" s="61" customFormat="1" ht="15" customHeight="1" x14ac:dyDescent="0.4">
      <c r="C26" s="61" t="s">
        <v>152</v>
      </c>
      <c r="E26" s="62"/>
      <c r="F26" s="62"/>
      <c r="G26" s="62"/>
      <c r="H26" s="68"/>
      <c r="I26" s="213"/>
      <c r="J26" s="64"/>
      <c r="K26" s="63"/>
      <c r="L26" s="62"/>
    </row>
    <row r="27" spans="1:12" s="61" customFormat="1" ht="35.1" customHeight="1" x14ac:dyDescent="0.4">
      <c r="A27" s="71" t="s">
        <v>155</v>
      </c>
      <c r="C27" s="61" t="s">
        <v>154</v>
      </c>
      <c r="E27" s="62"/>
      <c r="F27" s="62"/>
      <c r="G27" s="62"/>
      <c r="H27" s="85"/>
      <c r="I27" s="213"/>
      <c r="J27" s="64"/>
      <c r="K27" s="63" t="s">
        <v>153</v>
      </c>
      <c r="L27" s="62"/>
    </row>
    <row r="28" spans="1:12" s="61" customFormat="1" ht="15" customHeight="1" x14ac:dyDescent="0.4">
      <c r="C28" s="61" t="s">
        <v>152</v>
      </c>
      <c r="E28" s="62"/>
      <c r="F28" s="62"/>
      <c r="G28" s="62"/>
      <c r="H28" s="68"/>
      <c r="I28" s="213"/>
      <c r="J28" s="64"/>
      <c r="K28" s="63"/>
      <c r="L28" s="62"/>
    </row>
    <row r="29" spans="1:12" s="61" customFormat="1" ht="35.1" customHeight="1" x14ac:dyDescent="0.4">
      <c r="A29" s="71" t="s">
        <v>151</v>
      </c>
      <c r="C29" s="61" t="s">
        <v>150</v>
      </c>
      <c r="E29" s="62"/>
      <c r="F29" s="62"/>
      <c r="G29" s="62"/>
      <c r="H29" s="85"/>
      <c r="I29" s="213"/>
      <c r="J29" s="64"/>
      <c r="K29" s="63">
        <v>431200</v>
      </c>
      <c r="L29" s="62"/>
    </row>
    <row r="30" spans="1:12" s="61" customFormat="1" ht="15" customHeight="1" x14ac:dyDescent="0.4">
      <c r="E30" s="62"/>
      <c r="F30" s="62"/>
      <c r="G30" s="62"/>
      <c r="H30" s="68"/>
      <c r="I30" s="213"/>
      <c r="J30" s="64"/>
      <c r="K30" s="67"/>
      <c r="L30" s="62"/>
    </row>
    <row r="31" spans="1:12" s="61" customFormat="1" ht="35.1" customHeight="1" x14ac:dyDescent="0.4">
      <c r="A31" s="71" t="s">
        <v>149</v>
      </c>
      <c r="C31" s="61" t="s">
        <v>148</v>
      </c>
      <c r="E31" s="62"/>
      <c r="F31" s="62"/>
      <c r="G31" s="62"/>
      <c r="H31" s="85"/>
      <c r="I31" s="213"/>
      <c r="J31" s="64"/>
      <c r="K31" s="67"/>
      <c r="L31" s="62"/>
    </row>
    <row r="32" spans="1:12" s="61" customFormat="1" ht="15" customHeight="1" x14ac:dyDescent="0.4">
      <c r="A32" s="62"/>
      <c r="B32" s="62"/>
      <c r="C32" s="62"/>
      <c r="D32" s="62"/>
      <c r="E32" s="62"/>
      <c r="F32" s="62"/>
      <c r="G32" s="62"/>
      <c r="H32" s="68"/>
      <c r="I32" s="213"/>
      <c r="J32" s="64"/>
      <c r="K32" s="67"/>
      <c r="L32" s="62"/>
    </row>
    <row r="33" spans="1:12" s="61" customFormat="1" ht="35.1" customHeight="1" x14ac:dyDescent="0.4">
      <c r="A33" s="66" t="s">
        <v>147</v>
      </c>
      <c r="B33" s="62"/>
      <c r="C33" s="62" t="s">
        <v>146</v>
      </c>
      <c r="D33" s="62"/>
      <c r="E33" s="62"/>
      <c r="F33" s="62"/>
      <c r="G33" s="62"/>
      <c r="H33" s="84">
        <f>SUM(H19:H31)</f>
        <v>2365053.0433067777</v>
      </c>
      <c r="I33" s="214">
        <f>H33/12</f>
        <v>197087.75360889814</v>
      </c>
      <c r="J33" s="83"/>
      <c r="K33" s="67"/>
      <c r="L33" s="62"/>
    </row>
    <row r="34" spans="1:12" s="61" customFormat="1" ht="26.25" customHeight="1" x14ac:dyDescent="0.4">
      <c r="A34" s="62"/>
      <c r="B34" s="62"/>
      <c r="C34" s="82" t="s">
        <v>145</v>
      </c>
      <c r="D34" s="82"/>
      <c r="E34" s="62"/>
      <c r="F34" s="62"/>
      <c r="G34" s="62"/>
      <c r="H34" s="68"/>
      <c r="I34" s="213"/>
      <c r="J34" s="64"/>
      <c r="K34" s="67"/>
      <c r="L34" s="62"/>
    </row>
    <row r="35" spans="1:12" s="61" customFormat="1" ht="15" customHeight="1" thickBot="1" x14ac:dyDescent="0.45">
      <c r="A35" s="81"/>
      <c r="B35" s="81"/>
      <c r="C35" s="81"/>
      <c r="D35" s="81"/>
      <c r="E35" s="81"/>
      <c r="F35" s="81"/>
      <c r="G35" s="81"/>
      <c r="H35" s="80"/>
      <c r="I35" s="215"/>
      <c r="J35" s="79"/>
      <c r="K35" s="78"/>
      <c r="L35" s="62"/>
    </row>
    <row r="36" spans="1:12" s="61" customFormat="1" ht="15" customHeight="1" x14ac:dyDescent="0.4">
      <c r="A36" s="62"/>
      <c r="B36" s="62"/>
      <c r="C36" s="62"/>
      <c r="D36" s="62"/>
      <c r="E36" s="62"/>
      <c r="F36" s="62"/>
      <c r="G36" s="62"/>
      <c r="H36" s="68"/>
      <c r="I36" s="213"/>
      <c r="J36" s="64"/>
      <c r="K36" s="67"/>
      <c r="L36" s="62"/>
    </row>
    <row r="37" spans="1:12" s="61" customFormat="1" ht="26.25" customHeight="1" x14ac:dyDescent="0.4">
      <c r="B37" s="62"/>
      <c r="C37" s="62" t="s">
        <v>144</v>
      </c>
      <c r="E37" s="62"/>
      <c r="F37" s="62"/>
      <c r="G37" s="62"/>
      <c r="H37" s="74"/>
      <c r="I37" s="216"/>
      <c r="J37" s="73"/>
      <c r="K37" s="72"/>
      <c r="L37" s="62"/>
    </row>
    <row r="38" spans="1:12" s="61" customFormat="1" ht="26.25" customHeight="1" x14ac:dyDescent="0.4">
      <c r="A38" s="66"/>
      <c r="B38" s="62"/>
      <c r="C38" s="77" t="s">
        <v>143</v>
      </c>
      <c r="E38" s="70"/>
      <c r="F38" s="62"/>
      <c r="G38" s="62"/>
      <c r="H38" s="74"/>
      <c r="I38" s="216"/>
      <c r="J38" s="73"/>
      <c r="K38" s="72"/>
      <c r="L38" s="62"/>
    </row>
    <row r="39" spans="1:12" s="61" customFormat="1" ht="20.25" customHeight="1" x14ac:dyDescent="0.4">
      <c r="A39" s="76"/>
      <c r="B39" s="62"/>
      <c r="E39" s="70"/>
      <c r="F39" s="75"/>
      <c r="G39" s="62"/>
      <c r="H39" s="74"/>
      <c r="I39" s="216"/>
      <c r="J39" s="73"/>
      <c r="K39" s="72"/>
      <c r="L39" s="62"/>
    </row>
    <row r="40" spans="1:12" s="61" customFormat="1" ht="27.9" customHeight="1" x14ac:dyDescent="0.4">
      <c r="A40" s="71" t="s">
        <v>142</v>
      </c>
      <c r="B40" s="62"/>
      <c r="C40" s="265" t="s">
        <v>141</v>
      </c>
      <c r="D40" s="266"/>
      <c r="E40" s="70"/>
      <c r="F40" s="69"/>
      <c r="G40" s="62"/>
      <c r="H40" s="68"/>
      <c r="I40" s="213"/>
      <c r="J40" s="64"/>
      <c r="K40" s="67"/>
      <c r="L40" s="62"/>
    </row>
    <row r="41" spans="1:12" s="61" customFormat="1" ht="27.9" customHeight="1" x14ac:dyDescent="0.4">
      <c r="A41" s="71" t="s">
        <v>140</v>
      </c>
      <c r="B41" s="62"/>
      <c r="C41" s="265" t="s">
        <v>139</v>
      </c>
      <c r="D41" s="266"/>
      <c r="E41" s="70"/>
      <c r="F41" s="69"/>
      <c r="G41" s="62"/>
      <c r="H41" s="68"/>
      <c r="I41" s="213"/>
      <c r="J41" s="64"/>
      <c r="K41" s="67"/>
      <c r="L41" s="62"/>
    </row>
    <row r="42" spans="1:12" s="61" customFormat="1" ht="27.9" customHeight="1" x14ac:dyDescent="0.4">
      <c r="A42" s="71" t="s">
        <v>138</v>
      </c>
      <c r="B42" s="62"/>
      <c r="C42" s="265" t="s">
        <v>137</v>
      </c>
      <c r="D42" s="265"/>
      <c r="E42" s="70"/>
      <c r="F42" s="69"/>
      <c r="G42" s="62"/>
      <c r="H42" s="68"/>
      <c r="I42" s="213"/>
      <c r="J42" s="64"/>
      <c r="K42" s="67"/>
      <c r="L42" s="62"/>
    </row>
    <row r="43" spans="1:12" s="61" customFormat="1" ht="26.25" customHeight="1" x14ac:dyDescent="0.4">
      <c r="A43" s="66" t="s">
        <v>136</v>
      </c>
      <c r="B43" s="62"/>
      <c r="C43" s="62" t="s">
        <v>135</v>
      </c>
      <c r="D43" s="62"/>
      <c r="E43" s="62"/>
      <c r="F43" s="62"/>
      <c r="G43" s="62"/>
      <c r="H43" s="65">
        <f>F40+F41+F42</f>
        <v>0</v>
      </c>
      <c r="I43" s="213"/>
      <c r="J43" s="64"/>
      <c r="K43" s="63">
        <v>438000</v>
      </c>
      <c r="L43" s="62"/>
    </row>
    <row r="44" spans="1:12" ht="26.25" customHeight="1" x14ac:dyDescent="0.3">
      <c r="K44" s="60"/>
    </row>
    <row r="45" spans="1:12" ht="26.25" customHeight="1" x14ac:dyDescent="0.35">
      <c r="A45" s="59" t="s">
        <v>134</v>
      </c>
      <c r="B45" s="57"/>
      <c r="C45" s="58"/>
      <c r="D45" s="57"/>
      <c r="E45" s="57"/>
      <c r="F45" s="57"/>
      <c r="G45" s="57"/>
      <c r="H45" s="57"/>
      <c r="I45" s="218"/>
      <c r="J45" s="56"/>
      <c r="K45" s="55"/>
      <c r="L45" s="50"/>
    </row>
    <row r="46" spans="1:12" ht="26.25" customHeight="1" x14ac:dyDescent="0.3">
      <c r="A46" s="54"/>
      <c r="B46" s="53"/>
      <c r="C46" s="53"/>
      <c r="D46" s="53"/>
      <c r="E46" s="53"/>
      <c r="F46" s="53"/>
      <c r="G46" s="53"/>
      <c r="H46" s="53"/>
      <c r="I46" s="203"/>
      <c r="J46" s="52"/>
      <c r="K46" s="51"/>
      <c r="L46" s="50"/>
    </row>
    <row r="47" spans="1:12" ht="26.25" customHeight="1" x14ac:dyDescent="0.45">
      <c r="B47" s="49" t="s">
        <v>133</v>
      </c>
      <c r="C47" s="38" t="s">
        <v>132</v>
      </c>
      <c r="H47" s="42"/>
      <c r="I47" s="219"/>
      <c r="J47" s="41"/>
      <c r="K47" s="48"/>
    </row>
    <row r="48" spans="1:12" ht="26.25" customHeight="1" x14ac:dyDescent="0.3">
      <c r="C48" s="38" t="s">
        <v>131</v>
      </c>
      <c r="H48" s="42"/>
      <c r="I48" s="219"/>
      <c r="J48" s="41"/>
      <c r="K48" s="43"/>
    </row>
    <row r="49" spans="1:12" ht="26.25" customHeight="1" x14ac:dyDescent="0.3">
      <c r="A49" s="47" t="s">
        <v>130</v>
      </c>
      <c r="H49" s="42"/>
      <c r="I49" s="219"/>
      <c r="J49" s="41"/>
      <c r="K49" s="43"/>
    </row>
    <row r="50" spans="1:12" ht="26.25" hidden="1" customHeight="1" x14ac:dyDescent="0.3">
      <c r="H50" s="42"/>
      <c r="I50" s="219"/>
      <c r="J50" s="41"/>
      <c r="K50" s="43"/>
    </row>
    <row r="51" spans="1:12" ht="26.25" hidden="1" customHeight="1" x14ac:dyDescent="0.3">
      <c r="B51" s="44"/>
      <c r="C51" s="44"/>
      <c r="D51" s="44"/>
      <c r="E51" s="44"/>
      <c r="F51" s="44"/>
      <c r="G51" s="44"/>
      <c r="H51" s="46"/>
      <c r="I51" s="220"/>
      <c r="J51" s="45"/>
      <c r="K51" s="44"/>
      <c r="L51" s="44"/>
    </row>
    <row r="52" spans="1:12" ht="26.25" hidden="1" customHeight="1" x14ac:dyDescent="0.3">
      <c r="H52" s="42"/>
      <c r="I52" s="219"/>
      <c r="J52" s="41"/>
      <c r="K52" s="43"/>
    </row>
    <row r="53" spans="1:12" ht="26.25" hidden="1" customHeight="1" x14ac:dyDescent="0.3">
      <c r="H53" s="42"/>
      <c r="I53" s="219"/>
      <c r="J53" s="41"/>
      <c r="K53" s="43"/>
    </row>
    <row r="54" spans="1:12" ht="26.25" hidden="1" customHeight="1" x14ac:dyDescent="0.3">
      <c r="H54" s="42"/>
      <c r="I54" s="219"/>
      <c r="J54" s="41"/>
      <c r="K54" s="43"/>
    </row>
    <row r="55" spans="1:12" ht="26.25" hidden="1" customHeight="1" x14ac:dyDescent="0.3">
      <c r="H55" s="42"/>
      <c r="I55" s="219"/>
      <c r="J55" s="41"/>
      <c r="K55" s="43"/>
    </row>
    <row r="56" spans="1:12" ht="26.25" hidden="1" customHeight="1" x14ac:dyDescent="0.3">
      <c r="H56" s="42"/>
      <c r="I56" s="219"/>
      <c r="J56" s="41"/>
      <c r="K56" s="43"/>
    </row>
    <row r="57" spans="1:12" ht="26.25" hidden="1" customHeight="1" x14ac:dyDescent="0.3">
      <c r="H57" s="42"/>
      <c r="I57" s="219"/>
      <c r="J57" s="41"/>
      <c r="K57" s="43"/>
    </row>
    <row r="58" spans="1:12" ht="26.25" hidden="1" customHeight="1" x14ac:dyDescent="0.3">
      <c r="H58" s="42"/>
      <c r="I58" s="219"/>
      <c r="J58" s="41"/>
      <c r="K58" s="43"/>
    </row>
    <row r="59" spans="1:12" ht="26.25" hidden="1" customHeight="1" x14ac:dyDescent="0.3">
      <c r="H59" s="42"/>
      <c r="I59" s="219"/>
      <c r="J59" s="41"/>
    </row>
    <row r="60" spans="1:12" ht="26.25" hidden="1" customHeight="1" x14ac:dyDescent="0.3">
      <c r="H60" s="42"/>
      <c r="I60" s="219"/>
      <c r="J60" s="41"/>
    </row>
    <row r="61" spans="1:12" ht="26.25" hidden="1" customHeight="1" x14ac:dyDescent="0.3">
      <c r="H61" s="42"/>
      <c r="I61" s="219"/>
      <c r="J61" s="41"/>
    </row>
    <row r="62" spans="1:12" ht="26.25" hidden="1" customHeight="1" x14ac:dyDescent="0.3">
      <c r="H62" s="42"/>
      <c r="I62" s="219"/>
      <c r="J62" s="41"/>
    </row>
    <row r="63" spans="1:12" ht="26.25" hidden="1" customHeight="1" x14ac:dyDescent="0.3">
      <c r="H63" s="42"/>
      <c r="I63" s="219"/>
      <c r="J63" s="41"/>
    </row>
    <row r="64" spans="1:12" ht="26.25" hidden="1" customHeight="1" x14ac:dyDescent="0.3">
      <c r="H64" s="42"/>
      <c r="I64" s="219"/>
      <c r="J64" s="41"/>
    </row>
    <row r="65" spans="8:10" ht="26.25" hidden="1" customHeight="1" x14ac:dyDescent="0.3">
      <c r="H65" s="42"/>
      <c r="I65" s="219"/>
      <c r="J65" s="41"/>
    </row>
    <row r="66" spans="8:10" ht="26.25" hidden="1" customHeight="1" x14ac:dyDescent="0.3">
      <c r="H66" s="42"/>
      <c r="I66" s="219"/>
      <c r="J66" s="41"/>
    </row>
    <row r="67" spans="8:10" ht="26.25" hidden="1" customHeight="1" x14ac:dyDescent="0.3">
      <c r="H67" s="42"/>
      <c r="I67" s="219"/>
      <c r="J67" s="41"/>
    </row>
    <row r="68" spans="8:10" ht="26.25" hidden="1" customHeight="1" x14ac:dyDescent="0.3">
      <c r="H68" s="42"/>
      <c r="I68" s="219"/>
      <c r="J68" s="41"/>
    </row>
    <row r="69" spans="8:10" ht="26.25" hidden="1" customHeight="1" x14ac:dyDescent="0.3">
      <c r="H69" s="42"/>
      <c r="I69" s="219"/>
      <c r="J69" s="41"/>
    </row>
    <row r="70" spans="8:10" ht="26.25" hidden="1" customHeight="1" x14ac:dyDescent="0.3">
      <c r="I70" s="219"/>
      <c r="J70" s="41"/>
    </row>
    <row r="71" spans="8:10" ht="26.25" hidden="1" customHeight="1" x14ac:dyDescent="0.3">
      <c r="I71" s="219"/>
      <c r="J71" s="41"/>
    </row>
    <row r="72" spans="8:10" ht="26.25" hidden="1" customHeight="1" x14ac:dyDescent="0.3">
      <c r="I72" s="219"/>
      <c r="J72" s="41"/>
    </row>
    <row r="73" spans="8:10" ht="26.25" hidden="1" customHeight="1" x14ac:dyDescent="0.3">
      <c r="I73" s="219"/>
      <c r="J73" s="41"/>
    </row>
    <row r="74" spans="8:10" ht="26.25" hidden="1" customHeight="1" x14ac:dyDescent="0.3">
      <c r="I74" s="219"/>
      <c r="J74" s="41"/>
    </row>
    <row r="75" spans="8:10" ht="26.25" hidden="1" customHeight="1" x14ac:dyDescent="0.3">
      <c r="I75" s="219"/>
      <c r="J75" s="41"/>
    </row>
    <row r="76" spans="8:10" ht="26.25" hidden="1" customHeight="1" x14ac:dyDescent="0.3">
      <c r="I76" s="219"/>
      <c r="J76" s="41"/>
    </row>
    <row r="77" spans="8:10" ht="26.25" hidden="1" customHeight="1" x14ac:dyDescent="0.3">
      <c r="I77" s="219"/>
      <c r="J77" s="41"/>
    </row>
    <row r="78" spans="8:10" ht="26.25" hidden="1" customHeight="1" x14ac:dyDescent="0.3">
      <c r="I78" s="219"/>
      <c r="J78" s="41"/>
    </row>
    <row r="79" spans="8:10" ht="26.25" hidden="1" customHeight="1" x14ac:dyDescent="0.3">
      <c r="I79" s="219"/>
      <c r="J79" s="41"/>
    </row>
    <row r="80" spans="8:10" ht="26.25" hidden="1" customHeight="1" x14ac:dyDescent="0.3">
      <c r="I80" s="219"/>
      <c r="J80" s="41"/>
    </row>
    <row r="81" x14ac:dyDescent="0.3"/>
    <row r="82" x14ac:dyDescent="0.3"/>
    <row r="83" x14ac:dyDescent="0.3"/>
  </sheetData>
  <sheetProtection selectLockedCells="1" selectUnlockedCells="1"/>
  <mergeCells count="3">
    <mergeCell ref="C40:D40"/>
    <mergeCell ref="C41:D41"/>
    <mergeCell ref="C42:D42"/>
  </mergeCells>
  <printOptions horizontalCentered="1"/>
  <pageMargins left="0" right="0" top="0.5" bottom="0.25" header="0.3" footer="0.3"/>
  <pageSetup scale="4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5F21-C6AF-491E-B490-7FF9F1C49A6A}">
  <sheetPr>
    <tabColor rgb="FFFFCCFF"/>
    <pageSetUpPr fitToPage="1"/>
  </sheetPr>
  <dimension ref="A1:L83"/>
  <sheetViews>
    <sheetView topLeftCell="A22" zoomScale="90" zoomScaleNormal="90" workbookViewId="0">
      <selection activeCell="H21" sqref="H21"/>
    </sheetView>
  </sheetViews>
  <sheetFormatPr defaultColWidth="0" defaultRowHeight="17.399999999999999" zeroHeight="1" x14ac:dyDescent="0.3"/>
  <cols>
    <col min="1" max="1" width="5.88671875" style="38" customWidth="1"/>
    <col min="2" max="2" width="2.109375" style="38" customWidth="1"/>
    <col min="3" max="3" width="27" style="38" customWidth="1"/>
    <col min="4" max="4" width="40.88671875" style="38" customWidth="1"/>
    <col min="5" max="5" width="24.6640625" style="38" customWidth="1"/>
    <col min="6" max="6" width="24.109375" style="38" customWidth="1"/>
    <col min="7" max="7" width="6.5546875" style="38" customWidth="1"/>
    <col min="8" max="8" width="25.5546875" style="40" customWidth="1"/>
    <col min="9" max="9" width="24.109375" style="217" customWidth="1"/>
    <col min="10" max="10" width="24.109375" style="39" customWidth="1"/>
    <col min="11" max="11" width="18" style="38" customWidth="1"/>
    <col min="12" max="12" width="0" style="38" hidden="1" customWidth="1"/>
    <col min="13" max="16384" width="0" style="38" hidden="1"/>
  </cols>
  <sheetData>
    <row r="1" spans="1:12" s="101" customFormat="1" ht="26.25" customHeight="1" x14ac:dyDescent="0.4">
      <c r="A1" s="130" t="s">
        <v>187</v>
      </c>
      <c r="B1" s="119"/>
      <c r="C1" s="119"/>
      <c r="D1" s="119"/>
      <c r="E1" s="119"/>
      <c r="F1" s="119"/>
      <c r="G1" s="119"/>
      <c r="H1" s="119"/>
      <c r="I1" s="201"/>
      <c r="J1" s="129"/>
      <c r="K1" s="128"/>
      <c r="L1" s="92"/>
    </row>
    <row r="2" spans="1:12" s="124" customFormat="1" ht="26.25" customHeight="1" x14ac:dyDescent="0.4">
      <c r="A2" s="130" t="s">
        <v>186</v>
      </c>
      <c r="B2" s="119"/>
      <c r="C2" s="119"/>
      <c r="D2" s="119"/>
      <c r="E2" s="119"/>
      <c r="F2" s="119"/>
      <c r="G2" s="119"/>
      <c r="H2" s="119"/>
      <c r="I2" s="201"/>
      <c r="J2" s="129"/>
      <c r="K2" s="128"/>
      <c r="L2" s="125"/>
    </row>
    <row r="3" spans="1:12" s="124" customFormat="1" ht="26.25" customHeight="1" x14ac:dyDescent="0.35">
      <c r="A3" s="117"/>
      <c r="B3" s="117"/>
      <c r="C3" s="117"/>
      <c r="D3" s="117"/>
      <c r="E3" s="117"/>
      <c r="F3" s="117"/>
      <c r="G3" s="117"/>
      <c r="H3" s="117"/>
      <c r="I3" s="202"/>
      <c r="J3" s="127"/>
      <c r="K3" s="126"/>
      <c r="L3" s="125"/>
    </row>
    <row r="4" spans="1:12" s="43" customFormat="1" ht="26.25" customHeight="1" x14ac:dyDescent="0.3">
      <c r="A4" s="53"/>
      <c r="B4" s="53"/>
      <c r="C4" s="53"/>
      <c r="D4" s="53"/>
      <c r="E4" s="53"/>
      <c r="F4" s="53"/>
      <c r="G4" s="53"/>
      <c r="H4" s="53"/>
      <c r="I4" s="203"/>
      <c r="J4" s="52"/>
      <c r="K4" s="51"/>
      <c r="L4" s="123"/>
    </row>
    <row r="5" spans="1:12" ht="26.25" customHeight="1" x14ac:dyDescent="0.4">
      <c r="A5" s="119" t="s">
        <v>185</v>
      </c>
      <c r="B5" s="119"/>
      <c r="C5" s="122"/>
      <c r="D5" s="121" t="s">
        <v>188</v>
      </c>
      <c r="E5" s="53"/>
      <c r="F5" s="120" t="s">
        <v>184</v>
      </c>
      <c r="G5" s="119"/>
      <c r="H5" s="194">
        <v>642</v>
      </c>
      <c r="I5" s="204"/>
      <c r="J5" s="118"/>
      <c r="K5" s="51" t="s">
        <v>152</v>
      </c>
      <c r="L5" s="50"/>
    </row>
    <row r="6" spans="1:12" ht="15" customHeight="1" x14ac:dyDescent="0.35">
      <c r="A6" s="117"/>
      <c r="B6" s="117"/>
      <c r="C6" s="117"/>
      <c r="D6" s="117"/>
      <c r="E6" s="117"/>
      <c r="F6" s="117"/>
      <c r="G6" s="117"/>
      <c r="H6" s="116"/>
      <c r="I6" s="205"/>
      <c r="J6" s="115"/>
    </row>
    <row r="7" spans="1:12" ht="35.1" customHeight="1" x14ac:dyDescent="0.35">
      <c r="A7" s="71" t="s">
        <v>183</v>
      </c>
      <c r="B7" s="61"/>
      <c r="C7" s="61" t="s">
        <v>182</v>
      </c>
      <c r="D7" s="61"/>
      <c r="E7" s="92"/>
      <c r="F7" s="92"/>
      <c r="G7" s="92" t="s">
        <v>152</v>
      </c>
      <c r="H7" s="235">
        <v>18</v>
      </c>
      <c r="I7" s="206"/>
      <c r="J7" s="100"/>
      <c r="K7" s="114"/>
    </row>
    <row r="8" spans="1:12" ht="15" customHeight="1" x14ac:dyDescent="0.35">
      <c r="A8" s="61"/>
      <c r="B8" s="61"/>
      <c r="C8" s="61"/>
      <c r="D8" s="61"/>
      <c r="E8" s="92"/>
      <c r="F8" s="92"/>
      <c r="G8" s="92"/>
      <c r="H8" s="113"/>
      <c r="I8" s="206"/>
      <c r="J8" s="100"/>
      <c r="K8" s="107"/>
    </row>
    <row r="9" spans="1:12" ht="35.1" customHeight="1" x14ac:dyDescent="0.5">
      <c r="A9" s="106" t="s">
        <v>181</v>
      </c>
      <c r="B9" s="61"/>
      <c r="C9" s="61" t="s">
        <v>180</v>
      </c>
      <c r="D9" s="61"/>
      <c r="E9" s="92"/>
      <c r="F9" s="92"/>
      <c r="G9" s="92"/>
      <c r="H9" s="192">
        <v>43622</v>
      </c>
      <c r="I9" s="207" t="s">
        <v>179</v>
      </c>
      <c r="J9" s="112"/>
      <c r="K9" s="111"/>
    </row>
    <row r="10" spans="1:12" ht="15" customHeight="1" x14ac:dyDescent="0.4">
      <c r="A10" s="61"/>
      <c r="B10" s="61"/>
      <c r="C10" s="61"/>
      <c r="D10" s="61"/>
      <c r="E10" s="92"/>
      <c r="F10" s="92"/>
      <c r="G10" s="92"/>
      <c r="H10" s="74"/>
      <c r="I10" s="206"/>
      <c r="J10" s="100"/>
      <c r="K10" s="107"/>
    </row>
    <row r="11" spans="1:12" ht="35.1" customHeight="1" x14ac:dyDescent="0.4">
      <c r="A11" s="106" t="s">
        <v>178</v>
      </c>
      <c r="B11" s="61"/>
      <c r="C11" s="61" t="s">
        <v>177</v>
      </c>
      <c r="D11" s="82" t="s">
        <v>176</v>
      </c>
      <c r="E11" s="92"/>
      <c r="F11" s="92"/>
      <c r="G11" s="92"/>
      <c r="H11" s="110">
        <f>H7*H9</f>
        <v>785196</v>
      </c>
      <c r="I11" s="208">
        <f>H11/12</f>
        <v>65433</v>
      </c>
      <c r="J11" s="109"/>
      <c r="K11" s="107"/>
    </row>
    <row r="12" spans="1:12" ht="15" customHeight="1" x14ac:dyDescent="0.35">
      <c r="A12" s="101"/>
      <c r="B12" s="101"/>
      <c r="C12" s="101"/>
      <c r="D12" s="108"/>
      <c r="E12" s="92"/>
      <c r="F12" s="92"/>
      <c r="G12" s="92"/>
      <c r="H12" s="91"/>
      <c r="I12" s="206"/>
      <c r="J12" s="100"/>
      <c r="K12" s="107"/>
    </row>
    <row r="13" spans="1:12" ht="26.25" customHeight="1" x14ac:dyDescent="0.35">
      <c r="A13" s="101"/>
      <c r="B13" s="101"/>
      <c r="C13" s="101"/>
      <c r="D13" s="101"/>
      <c r="E13" s="92"/>
      <c r="F13" s="92"/>
      <c r="G13" s="92"/>
      <c r="H13" s="91"/>
      <c r="I13" s="206"/>
      <c r="J13" s="100"/>
      <c r="K13" s="107"/>
    </row>
    <row r="14" spans="1:12" ht="35.1" customHeight="1" x14ac:dyDescent="0.4">
      <c r="A14" s="106" t="s">
        <v>175</v>
      </c>
      <c r="B14" s="61"/>
      <c r="C14" s="82" t="s">
        <v>174</v>
      </c>
      <c r="D14" s="105"/>
      <c r="E14" s="193">
        <v>17</v>
      </c>
      <c r="F14" s="92"/>
      <c r="G14" s="92"/>
      <c r="H14" s="91"/>
      <c r="I14" s="209"/>
      <c r="J14" s="104"/>
      <c r="K14" s="99" t="s">
        <v>152</v>
      </c>
    </row>
    <row r="15" spans="1:12" ht="26.25" customHeight="1" x14ac:dyDescent="0.35">
      <c r="A15" s="103"/>
      <c r="B15" s="101"/>
      <c r="C15" s="102" t="s">
        <v>173</v>
      </c>
      <c r="D15" s="101"/>
      <c r="E15" s="92"/>
      <c r="F15" s="92"/>
      <c r="G15" s="92"/>
      <c r="H15" s="91"/>
      <c r="I15" s="206"/>
      <c r="J15" s="100"/>
      <c r="K15" s="99"/>
    </row>
    <row r="16" spans="1:12" s="95" customFormat="1" ht="61.2" x14ac:dyDescent="0.35">
      <c r="A16" s="96" t="s">
        <v>152</v>
      </c>
      <c r="B16" s="96"/>
      <c r="D16" s="98" t="s">
        <v>172</v>
      </c>
      <c r="E16" s="98" t="s">
        <v>171</v>
      </c>
      <c r="F16" s="98" t="s">
        <v>170</v>
      </c>
      <c r="G16" s="61"/>
      <c r="H16" s="98" t="s">
        <v>169</v>
      </c>
      <c r="I16" s="210">
        <f>J16/12</f>
        <v>104340.23593456547</v>
      </c>
      <c r="J16" s="198">
        <f>H17-J17</f>
        <v>1252082.8312147856</v>
      </c>
      <c r="K16" s="97"/>
      <c r="L16" s="96"/>
    </row>
    <row r="17" spans="1:12" ht="26.25" customHeight="1" x14ac:dyDescent="0.35">
      <c r="A17" s="50"/>
      <c r="B17" s="50"/>
      <c r="D17" s="256">
        <v>1.5943700000000001</v>
      </c>
      <c r="E17" s="195">
        <v>53755.571428571428</v>
      </c>
      <c r="F17" s="196">
        <v>66859</v>
      </c>
      <c r="G17" s="236"/>
      <c r="H17" s="197">
        <v>1367961.1357862144</v>
      </c>
      <c r="I17" s="237">
        <f>J17/12</f>
        <v>9656.5253809524002</v>
      </c>
      <c r="J17" s="199">
        <v>115878.3045714288</v>
      </c>
      <c r="K17" s="93" t="s">
        <v>168</v>
      </c>
      <c r="L17" s="50"/>
    </row>
    <row r="18" spans="1:12" ht="15" customHeight="1" x14ac:dyDescent="0.35">
      <c r="A18" s="50"/>
      <c r="B18" s="50"/>
      <c r="C18" s="50"/>
      <c r="D18" s="50"/>
      <c r="E18" s="50"/>
      <c r="F18" s="50"/>
      <c r="G18" s="92"/>
      <c r="H18" s="91"/>
      <c r="I18" s="211"/>
      <c r="J18" s="90"/>
      <c r="K18" s="89"/>
      <c r="L18" s="50"/>
    </row>
    <row r="19" spans="1:12" s="61" customFormat="1" ht="35.1" customHeight="1" x14ac:dyDescent="0.4">
      <c r="A19" s="71" t="s">
        <v>167</v>
      </c>
      <c r="C19" s="82" t="s">
        <v>166</v>
      </c>
      <c r="D19" s="88"/>
      <c r="E19" s="62"/>
      <c r="G19" s="62"/>
      <c r="H19" s="65">
        <f>+H17+H11</f>
        <v>2153157.1357862144</v>
      </c>
      <c r="I19" s="212"/>
      <c r="J19" s="86"/>
      <c r="K19" s="63" t="s">
        <v>165</v>
      </c>
      <c r="L19" s="62"/>
    </row>
    <row r="20" spans="1:12" s="61" customFormat="1" ht="15" customHeight="1" x14ac:dyDescent="0.4">
      <c r="E20" s="62"/>
      <c r="F20" s="62"/>
      <c r="G20" s="62"/>
      <c r="H20" s="87"/>
      <c r="I20" s="212"/>
      <c r="J20" s="86"/>
      <c r="K20" s="63"/>
      <c r="L20" s="62"/>
    </row>
    <row r="21" spans="1:12" s="61" customFormat="1" ht="35.1" customHeight="1" x14ac:dyDescent="0.4">
      <c r="A21" s="71" t="s">
        <v>164</v>
      </c>
      <c r="C21" s="61" t="s">
        <v>163</v>
      </c>
      <c r="E21" s="62"/>
      <c r="F21" s="62"/>
      <c r="G21" s="62"/>
      <c r="H21" s="200">
        <v>151544.68094176002</v>
      </c>
      <c r="I21" s="213">
        <f>H21/12</f>
        <v>12628.723411813335</v>
      </c>
      <c r="J21" s="64"/>
      <c r="K21" s="63" t="s">
        <v>162</v>
      </c>
      <c r="L21" s="62"/>
    </row>
    <row r="22" spans="1:12" s="61" customFormat="1" ht="15" customHeight="1" x14ac:dyDescent="0.4">
      <c r="E22" s="62"/>
      <c r="F22" s="62"/>
      <c r="G22" s="62"/>
      <c r="H22" s="68"/>
      <c r="I22" s="213"/>
      <c r="J22" s="64"/>
      <c r="K22" s="63"/>
      <c r="L22" s="62"/>
    </row>
    <row r="23" spans="1:12" s="61" customFormat="1" ht="35.1" customHeight="1" x14ac:dyDescent="0.4">
      <c r="A23" s="71" t="s">
        <v>161</v>
      </c>
      <c r="C23" s="61" t="s">
        <v>160</v>
      </c>
      <c r="E23" s="62"/>
      <c r="F23" s="62"/>
      <c r="G23" s="62"/>
      <c r="H23" s="85"/>
      <c r="I23" s="213"/>
      <c r="J23" s="64"/>
      <c r="K23" s="63" t="s">
        <v>159</v>
      </c>
      <c r="L23" s="62"/>
    </row>
    <row r="24" spans="1:12" s="61" customFormat="1" ht="15" customHeight="1" x14ac:dyDescent="0.4">
      <c r="C24" s="61" t="s">
        <v>152</v>
      </c>
      <c r="E24" s="62"/>
      <c r="F24" s="62"/>
      <c r="G24" s="62"/>
      <c r="H24" s="68"/>
      <c r="I24" s="213"/>
      <c r="J24" s="64"/>
      <c r="K24" s="63" t="s">
        <v>152</v>
      </c>
      <c r="L24" s="62"/>
    </row>
    <row r="25" spans="1:12" s="61" customFormat="1" ht="35.1" customHeight="1" x14ac:dyDescent="0.4">
      <c r="A25" s="71" t="s">
        <v>158</v>
      </c>
      <c r="C25" s="61" t="s">
        <v>157</v>
      </c>
      <c r="E25" s="62"/>
      <c r="F25" s="62"/>
      <c r="G25" s="62"/>
      <c r="H25" s="85"/>
      <c r="I25" s="213"/>
      <c r="J25" s="64"/>
      <c r="K25" s="63" t="s">
        <v>156</v>
      </c>
      <c r="L25" s="62"/>
    </row>
    <row r="26" spans="1:12" s="61" customFormat="1" ht="15" customHeight="1" x14ac:dyDescent="0.4">
      <c r="C26" s="61" t="s">
        <v>152</v>
      </c>
      <c r="E26" s="62"/>
      <c r="F26" s="62"/>
      <c r="G26" s="62"/>
      <c r="H26" s="68"/>
      <c r="I26" s="213"/>
      <c r="J26" s="64"/>
      <c r="K26" s="63"/>
      <c r="L26" s="62"/>
    </row>
    <row r="27" spans="1:12" s="61" customFormat="1" ht="35.1" customHeight="1" x14ac:dyDescent="0.4">
      <c r="A27" s="71" t="s">
        <v>155</v>
      </c>
      <c r="C27" s="61" t="s">
        <v>154</v>
      </c>
      <c r="E27" s="62"/>
      <c r="F27" s="62"/>
      <c r="G27" s="62"/>
      <c r="H27" s="85"/>
      <c r="I27" s="213"/>
      <c r="J27" s="64"/>
      <c r="K27" s="63" t="s">
        <v>153</v>
      </c>
      <c r="L27" s="62"/>
    </row>
    <row r="28" spans="1:12" s="61" customFormat="1" ht="15" customHeight="1" x14ac:dyDescent="0.4">
      <c r="C28" s="61" t="s">
        <v>152</v>
      </c>
      <c r="E28" s="62"/>
      <c r="F28" s="62"/>
      <c r="G28" s="62"/>
      <c r="H28" s="68"/>
      <c r="I28" s="213"/>
      <c r="J28" s="64"/>
      <c r="K28" s="63"/>
      <c r="L28" s="62"/>
    </row>
    <row r="29" spans="1:12" s="61" customFormat="1" ht="35.1" customHeight="1" x14ac:dyDescent="0.4">
      <c r="A29" s="71" t="s">
        <v>151</v>
      </c>
      <c r="C29" s="61" t="s">
        <v>150</v>
      </c>
      <c r="E29" s="62"/>
      <c r="F29" s="62"/>
      <c r="G29" s="62"/>
      <c r="H29" s="85"/>
      <c r="I29" s="213"/>
      <c r="J29" s="64"/>
      <c r="K29" s="63">
        <v>431200</v>
      </c>
      <c r="L29" s="62"/>
    </row>
    <row r="30" spans="1:12" s="61" customFormat="1" ht="15" customHeight="1" x14ac:dyDescent="0.4">
      <c r="E30" s="62"/>
      <c r="F30" s="62"/>
      <c r="G30" s="62"/>
      <c r="H30" s="68"/>
      <c r="I30" s="213"/>
      <c r="J30" s="64"/>
      <c r="K30" s="67"/>
      <c r="L30" s="62"/>
    </row>
    <row r="31" spans="1:12" s="61" customFormat="1" ht="35.1" customHeight="1" x14ac:dyDescent="0.4">
      <c r="A31" s="71" t="s">
        <v>149</v>
      </c>
      <c r="C31" s="61" t="s">
        <v>148</v>
      </c>
      <c r="E31" s="62"/>
      <c r="F31" s="62"/>
      <c r="G31" s="62"/>
      <c r="H31" s="85"/>
      <c r="I31" s="213"/>
      <c r="J31" s="64"/>
      <c r="K31" s="67"/>
      <c r="L31" s="62"/>
    </row>
    <row r="32" spans="1:12" s="61" customFormat="1" ht="15" customHeight="1" x14ac:dyDescent="0.4">
      <c r="A32" s="62"/>
      <c r="B32" s="62"/>
      <c r="C32" s="62"/>
      <c r="D32" s="62"/>
      <c r="E32" s="62"/>
      <c r="F32" s="62"/>
      <c r="G32" s="62"/>
      <c r="H32" s="68"/>
      <c r="I32" s="213"/>
      <c r="J32" s="64"/>
      <c r="K32" s="67"/>
      <c r="L32" s="62"/>
    </row>
    <row r="33" spans="1:12" s="61" customFormat="1" ht="35.1" customHeight="1" x14ac:dyDescent="0.4">
      <c r="A33" s="66" t="s">
        <v>147</v>
      </c>
      <c r="B33" s="62"/>
      <c r="C33" s="62" t="s">
        <v>146</v>
      </c>
      <c r="D33" s="62"/>
      <c r="E33" s="62"/>
      <c r="F33" s="62"/>
      <c r="G33" s="62"/>
      <c r="H33" s="84">
        <f>SUM(H19:H31)</f>
        <v>2304701.8167279745</v>
      </c>
      <c r="I33" s="214">
        <f>H33/12</f>
        <v>192058.4847273312</v>
      </c>
      <c r="J33" s="83"/>
      <c r="K33" s="67"/>
      <c r="L33" s="62"/>
    </row>
    <row r="34" spans="1:12" s="61" customFormat="1" ht="26.25" customHeight="1" x14ac:dyDescent="0.4">
      <c r="A34" s="62"/>
      <c r="B34" s="62"/>
      <c r="C34" s="82" t="s">
        <v>145</v>
      </c>
      <c r="D34" s="82"/>
      <c r="E34" s="62"/>
      <c r="F34" s="62"/>
      <c r="G34" s="62"/>
      <c r="H34" s="68"/>
      <c r="I34" s="213"/>
      <c r="J34" s="64"/>
      <c r="K34" s="67"/>
      <c r="L34" s="62"/>
    </row>
    <row r="35" spans="1:12" s="61" customFormat="1" ht="15" customHeight="1" thickBot="1" x14ac:dyDescent="0.45">
      <c r="A35" s="81"/>
      <c r="B35" s="81"/>
      <c r="C35" s="81"/>
      <c r="D35" s="81"/>
      <c r="E35" s="81"/>
      <c r="F35" s="81"/>
      <c r="G35" s="81"/>
      <c r="H35" s="80"/>
      <c r="I35" s="215"/>
      <c r="J35" s="79"/>
      <c r="K35" s="78"/>
      <c r="L35" s="62"/>
    </row>
    <row r="36" spans="1:12" s="61" customFormat="1" ht="15" customHeight="1" x14ac:dyDescent="0.4">
      <c r="A36" s="62"/>
      <c r="B36" s="62"/>
      <c r="C36" s="62"/>
      <c r="D36" s="62"/>
      <c r="E36" s="62"/>
      <c r="F36" s="62"/>
      <c r="G36" s="62"/>
      <c r="H36" s="68"/>
      <c r="I36" s="213"/>
      <c r="J36" s="64"/>
      <c r="K36" s="67"/>
      <c r="L36" s="62"/>
    </row>
    <row r="37" spans="1:12" s="61" customFormat="1" ht="26.25" customHeight="1" x14ac:dyDescent="0.4">
      <c r="B37" s="62"/>
      <c r="C37" s="62" t="s">
        <v>144</v>
      </c>
      <c r="E37" s="62"/>
      <c r="F37" s="62"/>
      <c r="G37" s="62"/>
      <c r="H37" s="74"/>
      <c r="I37" s="216"/>
      <c r="J37" s="73"/>
      <c r="K37" s="72"/>
      <c r="L37" s="62"/>
    </row>
    <row r="38" spans="1:12" s="61" customFormat="1" ht="26.25" customHeight="1" x14ac:dyDescent="0.4">
      <c r="A38" s="66"/>
      <c r="B38" s="62"/>
      <c r="C38" s="77" t="s">
        <v>143</v>
      </c>
      <c r="E38" s="70"/>
      <c r="F38" s="62"/>
      <c r="G38" s="62"/>
      <c r="H38" s="74"/>
      <c r="I38" s="216"/>
      <c r="J38" s="73"/>
      <c r="K38" s="72"/>
      <c r="L38" s="62"/>
    </row>
    <row r="39" spans="1:12" s="61" customFormat="1" ht="20.25" customHeight="1" x14ac:dyDescent="0.4">
      <c r="A39" s="76"/>
      <c r="B39" s="62"/>
      <c r="E39" s="70"/>
      <c r="F39" s="75"/>
      <c r="G39" s="62"/>
      <c r="H39" s="74"/>
      <c r="I39" s="216"/>
      <c r="J39" s="73"/>
      <c r="K39" s="72"/>
      <c r="L39" s="62"/>
    </row>
    <row r="40" spans="1:12" s="61" customFormat="1" ht="27.9" customHeight="1" x14ac:dyDescent="0.4">
      <c r="A40" s="71" t="s">
        <v>142</v>
      </c>
      <c r="B40" s="62"/>
      <c r="C40" s="265" t="s">
        <v>141</v>
      </c>
      <c r="D40" s="266"/>
      <c r="E40" s="70"/>
      <c r="F40" s="69"/>
      <c r="G40" s="62"/>
      <c r="H40" s="68"/>
      <c r="I40" s="213"/>
      <c r="J40" s="64"/>
      <c r="K40" s="67"/>
      <c r="L40" s="62"/>
    </row>
    <row r="41" spans="1:12" s="61" customFormat="1" ht="27.9" customHeight="1" x14ac:dyDescent="0.4">
      <c r="A41" s="71" t="s">
        <v>140</v>
      </c>
      <c r="B41" s="62"/>
      <c r="C41" s="265" t="s">
        <v>139</v>
      </c>
      <c r="D41" s="266"/>
      <c r="E41" s="70"/>
      <c r="F41" s="69"/>
      <c r="G41" s="62"/>
      <c r="H41" s="68"/>
      <c r="I41" s="213"/>
      <c r="J41" s="64"/>
      <c r="K41" s="67"/>
      <c r="L41" s="62"/>
    </row>
    <row r="42" spans="1:12" s="61" customFormat="1" ht="27.9" customHeight="1" x14ac:dyDescent="0.4">
      <c r="A42" s="71" t="s">
        <v>138</v>
      </c>
      <c r="B42" s="62"/>
      <c r="C42" s="265" t="s">
        <v>137</v>
      </c>
      <c r="D42" s="265"/>
      <c r="E42" s="70"/>
      <c r="F42" s="69"/>
      <c r="G42" s="62"/>
      <c r="H42" s="68"/>
      <c r="I42" s="213"/>
      <c r="J42" s="64"/>
      <c r="K42" s="67"/>
      <c r="L42" s="62"/>
    </row>
    <row r="43" spans="1:12" s="61" customFormat="1" ht="26.25" customHeight="1" x14ac:dyDescent="0.4">
      <c r="A43" s="66" t="s">
        <v>136</v>
      </c>
      <c r="B43" s="62"/>
      <c r="C43" s="62" t="s">
        <v>135</v>
      </c>
      <c r="D43" s="62"/>
      <c r="E43" s="62"/>
      <c r="F43" s="62"/>
      <c r="G43" s="62"/>
      <c r="H43" s="65">
        <f>F40+F41+F42</f>
        <v>0</v>
      </c>
      <c r="I43" s="213"/>
      <c r="J43" s="64"/>
      <c r="K43" s="63">
        <v>438000</v>
      </c>
      <c r="L43" s="62"/>
    </row>
    <row r="44" spans="1:12" ht="26.25" customHeight="1" x14ac:dyDescent="0.3">
      <c r="K44" s="60"/>
    </row>
    <row r="45" spans="1:12" ht="26.25" customHeight="1" x14ac:dyDescent="0.35">
      <c r="A45" s="59" t="s">
        <v>134</v>
      </c>
      <c r="B45" s="57"/>
      <c r="C45" s="58"/>
      <c r="D45" s="57"/>
      <c r="E45" s="57"/>
      <c r="F45" s="57"/>
      <c r="G45" s="57"/>
      <c r="H45" s="57"/>
      <c r="I45" s="218"/>
      <c r="J45" s="56"/>
      <c r="K45" s="55"/>
      <c r="L45" s="50"/>
    </row>
    <row r="46" spans="1:12" ht="26.25" customHeight="1" x14ac:dyDescent="0.3">
      <c r="A46" s="54"/>
      <c r="B46" s="53"/>
      <c r="C46" s="53"/>
      <c r="D46" s="53"/>
      <c r="E46" s="53"/>
      <c r="F46" s="53"/>
      <c r="G46" s="53"/>
      <c r="H46" s="53"/>
      <c r="I46" s="203"/>
      <c r="J46" s="52"/>
      <c r="K46" s="51"/>
      <c r="L46" s="50"/>
    </row>
    <row r="47" spans="1:12" ht="26.25" customHeight="1" x14ac:dyDescent="0.45">
      <c r="B47" s="49" t="s">
        <v>133</v>
      </c>
      <c r="C47" s="38" t="s">
        <v>132</v>
      </c>
      <c r="H47" s="42"/>
      <c r="I47" s="219"/>
      <c r="J47" s="41"/>
      <c r="K47" s="48"/>
    </row>
    <row r="48" spans="1:12" ht="26.25" customHeight="1" x14ac:dyDescent="0.3">
      <c r="C48" s="38" t="s">
        <v>131</v>
      </c>
      <c r="H48" s="42"/>
      <c r="I48" s="219"/>
      <c r="J48" s="41"/>
      <c r="K48" s="43"/>
    </row>
    <row r="49" spans="1:12" ht="26.25" customHeight="1" x14ac:dyDescent="0.3">
      <c r="A49" s="47" t="s">
        <v>130</v>
      </c>
      <c r="H49" s="42"/>
      <c r="I49" s="219"/>
      <c r="J49" s="41"/>
      <c r="K49" s="43"/>
    </row>
    <row r="50" spans="1:12" ht="26.25" hidden="1" customHeight="1" x14ac:dyDescent="0.3">
      <c r="H50" s="42"/>
      <c r="I50" s="219"/>
      <c r="J50" s="41"/>
      <c r="K50" s="43"/>
    </row>
    <row r="51" spans="1:12" ht="26.25" hidden="1" customHeight="1" x14ac:dyDescent="0.3">
      <c r="B51" s="44"/>
      <c r="C51" s="44"/>
      <c r="D51" s="44"/>
      <c r="E51" s="44"/>
      <c r="F51" s="44"/>
      <c r="G51" s="44"/>
      <c r="H51" s="46"/>
      <c r="I51" s="220"/>
      <c r="J51" s="45"/>
      <c r="K51" s="44"/>
      <c r="L51" s="44"/>
    </row>
    <row r="52" spans="1:12" ht="26.25" hidden="1" customHeight="1" x14ac:dyDescent="0.3">
      <c r="H52" s="42"/>
      <c r="I52" s="219"/>
      <c r="J52" s="41"/>
      <c r="K52" s="43"/>
    </row>
    <row r="53" spans="1:12" ht="26.25" hidden="1" customHeight="1" x14ac:dyDescent="0.3">
      <c r="H53" s="42"/>
      <c r="I53" s="219"/>
      <c r="J53" s="41"/>
      <c r="K53" s="43"/>
    </row>
    <row r="54" spans="1:12" ht="26.25" hidden="1" customHeight="1" x14ac:dyDescent="0.3">
      <c r="H54" s="42"/>
      <c r="I54" s="219"/>
      <c r="J54" s="41"/>
      <c r="K54" s="43"/>
    </row>
    <row r="55" spans="1:12" ht="26.25" hidden="1" customHeight="1" x14ac:dyDescent="0.3">
      <c r="H55" s="42"/>
      <c r="I55" s="219"/>
      <c r="J55" s="41"/>
      <c r="K55" s="43"/>
    </row>
    <row r="56" spans="1:12" ht="26.25" hidden="1" customHeight="1" x14ac:dyDescent="0.3">
      <c r="H56" s="42"/>
      <c r="I56" s="219"/>
      <c r="J56" s="41"/>
      <c r="K56" s="43"/>
    </row>
    <row r="57" spans="1:12" ht="26.25" hidden="1" customHeight="1" x14ac:dyDescent="0.3">
      <c r="H57" s="42"/>
      <c r="I57" s="219"/>
      <c r="J57" s="41"/>
      <c r="K57" s="43"/>
    </row>
    <row r="58" spans="1:12" ht="26.25" hidden="1" customHeight="1" x14ac:dyDescent="0.3">
      <c r="H58" s="42"/>
      <c r="I58" s="219"/>
      <c r="J58" s="41"/>
      <c r="K58" s="43"/>
    </row>
    <row r="59" spans="1:12" ht="26.25" hidden="1" customHeight="1" x14ac:dyDescent="0.3">
      <c r="H59" s="42"/>
      <c r="I59" s="219"/>
      <c r="J59" s="41"/>
    </row>
    <row r="60" spans="1:12" ht="26.25" hidden="1" customHeight="1" x14ac:dyDescent="0.3">
      <c r="H60" s="42"/>
      <c r="I60" s="219"/>
      <c r="J60" s="41"/>
    </row>
    <row r="61" spans="1:12" ht="26.25" hidden="1" customHeight="1" x14ac:dyDescent="0.3">
      <c r="H61" s="42"/>
      <c r="I61" s="219"/>
      <c r="J61" s="41"/>
    </row>
    <row r="62" spans="1:12" ht="26.25" hidden="1" customHeight="1" x14ac:dyDescent="0.3">
      <c r="H62" s="42"/>
      <c r="I62" s="219"/>
      <c r="J62" s="41"/>
    </row>
    <row r="63" spans="1:12" ht="26.25" hidden="1" customHeight="1" x14ac:dyDescent="0.3">
      <c r="H63" s="42"/>
      <c r="I63" s="219"/>
      <c r="J63" s="41"/>
    </row>
    <row r="64" spans="1:12" ht="26.25" hidden="1" customHeight="1" x14ac:dyDescent="0.3">
      <c r="H64" s="42"/>
      <c r="I64" s="219"/>
      <c r="J64" s="41"/>
    </row>
    <row r="65" spans="8:10" ht="26.25" hidden="1" customHeight="1" x14ac:dyDescent="0.3">
      <c r="H65" s="42"/>
      <c r="I65" s="219"/>
      <c r="J65" s="41"/>
    </row>
    <row r="66" spans="8:10" ht="26.25" hidden="1" customHeight="1" x14ac:dyDescent="0.3">
      <c r="H66" s="42"/>
      <c r="I66" s="219"/>
      <c r="J66" s="41"/>
    </row>
    <row r="67" spans="8:10" ht="26.25" hidden="1" customHeight="1" x14ac:dyDescent="0.3">
      <c r="H67" s="42"/>
      <c r="I67" s="219"/>
      <c r="J67" s="41"/>
    </row>
    <row r="68" spans="8:10" ht="26.25" hidden="1" customHeight="1" x14ac:dyDescent="0.3">
      <c r="H68" s="42"/>
      <c r="I68" s="219"/>
      <c r="J68" s="41"/>
    </row>
    <row r="69" spans="8:10" ht="26.25" hidden="1" customHeight="1" x14ac:dyDescent="0.3">
      <c r="H69" s="42"/>
      <c r="I69" s="219"/>
      <c r="J69" s="41"/>
    </row>
    <row r="70" spans="8:10" ht="26.25" hidden="1" customHeight="1" x14ac:dyDescent="0.3">
      <c r="I70" s="219"/>
      <c r="J70" s="41"/>
    </row>
    <row r="71" spans="8:10" ht="26.25" hidden="1" customHeight="1" x14ac:dyDescent="0.3">
      <c r="I71" s="219"/>
      <c r="J71" s="41"/>
    </row>
    <row r="72" spans="8:10" ht="26.25" hidden="1" customHeight="1" x14ac:dyDescent="0.3">
      <c r="I72" s="219"/>
      <c r="J72" s="41"/>
    </row>
    <row r="73" spans="8:10" ht="26.25" hidden="1" customHeight="1" x14ac:dyDescent="0.3">
      <c r="I73" s="219"/>
      <c r="J73" s="41"/>
    </row>
    <row r="74" spans="8:10" ht="26.25" hidden="1" customHeight="1" x14ac:dyDescent="0.3">
      <c r="I74" s="219"/>
      <c r="J74" s="41"/>
    </row>
    <row r="75" spans="8:10" ht="26.25" hidden="1" customHeight="1" x14ac:dyDescent="0.3">
      <c r="I75" s="219"/>
      <c r="J75" s="41"/>
    </row>
    <row r="76" spans="8:10" ht="26.25" hidden="1" customHeight="1" x14ac:dyDescent="0.3">
      <c r="I76" s="219"/>
      <c r="J76" s="41"/>
    </row>
    <row r="77" spans="8:10" ht="26.25" hidden="1" customHeight="1" x14ac:dyDescent="0.3">
      <c r="I77" s="219"/>
      <c r="J77" s="41"/>
    </row>
    <row r="78" spans="8:10" ht="26.25" hidden="1" customHeight="1" x14ac:dyDescent="0.3">
      <c r="I78" s="219"/>
      <c r="J78" s="41"/>
    </row>
    <row r="79" spans="8:10" ht="26.25" hidden="1" customHeight="1" x14ac:dyDescent="0.3">
      <c r="I79" s="219"/>
      <c r="J79" s="41"/>
    </row>
    <row r="80" spans="8:10" ht="26.25" hidden="1" customHeight="1" x14ac:dyDescent="0.3">
      <c r="I80" s="219"/>
      <c r="J80" s="41"/>
    </row>
    <row r="81" x14ac:dyDescent="0.3"/>
    <row r="82" x14ac:dyDescent="0.3"/>
    <row r="83" x14ac:dyDescent="0.3"/>
  </sheetData>
  <sheetProtection selectLockedCells="1" selectUnlockedCells="1"/>
  <mergeCells count="3">
    <mergeCell ref="C42:D42"/>
    <mergeCell ref="C40:D40"/>
    <mergeCell ref="C41:D41"/>
  </mergeCells>
  <printOptions horizontalCentered="1"/>
  <pageMargins left="0" right="0" top="0.5" bottom="0.25" header="0.3" footer="0.3"/>
  <pageSetup scale="4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1119-3E19-40D7-BEAA-DB56974D200C}">
  <sheetPr>
    <tabColor rgb="FFFFCCFF"/>
  </sheetPr>
  <dimension ref="A1:Q27"/>
  <sheetViews>
    <sheetView workbookViewId="0">
      <pane xSplit="1" ySplit="1" topLeftCell="M2" activePane="bottomRight" state="frozen"/>
      <selection pane="topRight" activeCell="B1" sqref="B1"/>
      <selection pane="bottomLeft" activeCell="A2" sqref="A2"/>
      <selection pane="bottomRight" activeCell="Q2" sqref="Q2:Q5"/>
    </sheetView>
  </sheetViews>
  <sheetFormatPr defaultColWidth="8.88671875" defaultRowHeight="15" customHeight="1" outlineLevelRow="1" outlineLevelCol="1" x14ac:dyDescent="0.3"/>
  <cols>
    <col min="1" max="1" width="61.33203125" style="22" customWidth="1"/>
    <col min="2" max="4" width="15.6640625" style="24" hidden="1" customWidth="1" outlineLevel="1"/>
    <col min="5" max="5" width="9" style="24" hidden="1" customWidth="1" outlineLevel="1"/>
    <col min="6" max="6" width="13.33203125" style="24" hidden="1" customWidth="1" outlineLevel="1"/>
    <col min="7" max="7" width="13.44140625" style="24" hidden="1" customWidth="1" outlineLevel="1"/>
    <col min="8" max="8" width="106.33203125" style="22" hidden="1" customWidth="1" outlineLevel="1"/>
    <col min="9" max="9" width="57.21875" style="22" hidden="1" customWidth="1" outlineLevel="1"/>
    <col min="10" max="10" width="18.33203125" style="24" hidden="1" customWidth="1" outlineLevel="1" collapsed="1"/>
    <col min="11" max="11" width="6.5546875" style="24" hidden="1" customWidth="1" outlineLevel="1"/>
    <col min="12" max="12" width="13.33203125" style="22" hidden="1" customWidth="1" outlineLevel="1"/>
    <col min="13" max="13" width="98.44140625" style="23" hidden="1" customWidth="1" outlineLevel="1"/>
    <col min="14" max="14" width="19" style="22" customWidth="1" collapsed="1"/>
    <col min="15" max="16" width="8.88671875" style="22"/>
    <col min="17" max="17" width="30.33203125" style="22" customWidth="1"/>
    <col min="18" max="16384" width="8.88671875" style="22"/>
  </cols>
  <sheetData>
    <row r="1" spans="1:17" s="31" customFormat="1" ht="15" customHeight="1" x14ac:dyDescent="0.3">
      <c r="A1" s="37" t="s">
        <v>127</v>
      </c>
      <c r="B1" s="36" t="s">
        <v>126</v>
      </c>
      <c r="C1" s="36" t="s">
        <v>125</v>
      </c>
      <c r="D1" s="36" t="s">
        <v>124</v>
      </c>
      <c r="E1" s="36" t="s">
        <v>120</v>
      </c>
      <c r="F1" s="36" t="s">
        <v>119</v>
      </c>
      <c r="G1" s="35" t="s">
        <v>123</v>
      </c>
      <c r="H1" s="31" t="s">
        <v>122</v>
      </c>
      <c r="J1" s="34" t="s">
        <v>121</v>
      </c>
      <c r="K1" s="34" t="s">
        <v>120</v>
      </c>
      <c r="L1" s="33" t="s">
        <v>119</v>
      </c>
      <c r="M1" s="32" t="s">
        <v>118</v>
      </c>
      <c r="N1" s="168" t="s">
        <v>213</v>
      </c>
      <c r="O1" s="34" t="s">
        <v>120</v>
      </c>
      <c r="P1" s="33" t="s">
        <v>119</v>
      </c>
      <c r="Q1" s="169" t="s">
        <v>118</v>
      </c>
    </row>
    <row r="2" spans="1:17" ht="15" customHeight="1" x14ac:dyDescent="0.3">
      <c r="A2" s="141" t="s">
        <v>117</v>
      </c>
      <c r="B2" s="24">
        <v>109060</v>
      </c>
      <c r="D2" s="24">
        <f>B2+C2</f>
        <v>109060</v>
      </c>
      <c r="E2" s="24">
        <v>389.5</v>
      </c>
      <c r="F2" s="24">
        <v>286</v>
      </c>
      <c r="G2" s="24">
        <f>E2*F2</f>
        <v>111397</v>
      </c>
      <c r="J2" s="24">
        <f>L2*E2</f>
        <v>87637.5</v>
      </c>
      <c r="K2" s="24">
        <v>389.5</v>
      </c>
      <c r="L2" s="131">
        <v>225</v>
      </c>
      <c r="N2" s="177">
        <f>O2*P2</f>
        <v>87232</v>
      </c>
      <c r="O2" s="177">
        <v>400</v>
      </c>
      <c r="P2" s="176">
        <v>218.08</v>
      </c>
      <c r="Q2" s="178" t="s">
        <v>214</v>
      </c>
    </row>
    <row r="3" spans="1:17" ht="15" customHeight="1" x14ac:dyDescent="0.3">
      <c r="A3" s="141" t="s">
        <v>116</v>
      </c>
      <c r="B3" s="24">
        <v>18000</v>
      </c>
      <c r="D3" s="24">
        <f>B3+C3</f>
        <v>18000</v>
      </c>
      <c r="E3" s="24">
        <v>65.92</v>
      </c>
      <c r="F3" s="24">
        <v>290</v>
      </c>
      <c r="G3" s="24">
        <f>E3*F3</f>
        <v>19116.8</v>
      </c>
      <c r="H3" s="22" t="s">
        <v>115</v>
      </c>
      <c r="J3" s="24">
        <f>IF((L3*K3)&lt;18000,18000)</f>
        <v>18000</v>
      </c>
      <c r="K3" s="24">
        <v>63</v>
      </c>
      <c r="L3" s="131">
        <v>225</v>
      </c>
      <c r="M3" s="23" t="s">
        <v>114</v>
      </c>
      <c r="N3" s="177">
        <f>O3*P3</f>
        <v>17050</v>
      </c>
      <c r="O3" s="177">
        <v>62</v>
      </c>
      <c r="P3" s="176">
        <v>275</v>
      </c>
      <c r="Q3" s="178" t="s">
        <v>215</v>
      </c>
    </row>
    <row r="4" spans="1:17" ht="15" customHeight="1" x14ac:dyDescent="0.3">
      <c r="A4" s="141" t="s">
        <v>113</v>
      </c>
      <c r="J4" s="24">
        <f>1700+(K4*L4)</f>
        <v>3160</v>
      </c>
      <c r="K4" s="24">
        <v>73</v>
      </c>
      <c r="L4" s="134">
        <v>20</v>
      </c>
      <c r="M4" s="30" t="s">
        <v>112</v>
      </c>
      <c r="N4" s="177">
        <f>1700+(O4*P4)</f>
        <v>1700</v>
      </c>
      <c r="O4" s="222">
        <v>0</v>
      </c>
      <c r="P4" s="179">
        <v>17</v>
      </c>
      <c r="Q4" s="171" t="s">
        <v>216</v>
      </c>
    </row>
    <row r="5" spans="1:17" ht="15" customHeight="1" x14ac:dyDescent="0.3">
      <c r="A5" s="139" t="s">
        <v>111</v>
      </c>
      <c r="B5" s="24">
        <v>2006</v>
      </c>
      <c r="D5" s="24">
        <f t="shared" ref="D5:D13" si="0">B5+C5</f>
        <v>2006</v>
      </c>
      <c r="E5" s="24">
        <v>230</v>
      </c>
      <c r="F5" s="24">
        <v>8.5</v>
      </c>
      <c r="G5" s="24">
        <f>E5*F5</f>
        <v>1955</v>
      </c>
      <c r="H5" s="22" t="s">
        <v>110</v>
      </c>
      <c r="J5" s="140">
        <f>L5*K5</f>
        <v>3103.62</v>
      </c>
      <c r="K5" s="24">
        <v>238.74</v>
      </c>
      <c r="L5" s="134">
        <v>13</v>
      </c>
      <c r="M5" s="23" t="s">
        <v>109</v>
      </c>
      <c r="N5" s="177">
        <f>P5*O5</f>
        <v>0</v>
      </c>
      <c r="O5" s="177">
        <v>227</v>
      </c>
      <c r="P5" s="131">
        <v>0</v>
      </c>
      <c r="Q5" s="178" t="s">
        <v>217</v>
      </c>
    </row>
    <row r="6" spans="1:17" ht="15" hidden="1" customHeight="1" outlineLevel="1" x14ac:dyDescent="0.3">
      <c r="A6" s="22" t="s">
        <v>108</v>
      </c>
      <c r="B6" s="24">
        <v>0</v>
      </c>
      <c r="D6" s="24">
        <f t="shared" si="0"/>
        <v>0</v>
      </c>
      <c r="E6" s="24">
        <v>209</v>
      </c>
      <c r="F6" s="24">
        <v>18.079999999999998</v>
      </c>
      <c r="G6" s="24">
        <f>IF((E6*F6)&lt;7500,7500)</f>
        <v>7500</v>
      </c>
      <c r="H6" s="22" t="s">
        <v>107</v>
      </c>
      <c r="J6" s="24">
        <v>0</v>
      </c>
      <c r="L6" s="22">
        <v>18.079999999999998</v>
      </c>
      <c r="M6" s="29" t="s">
        <v>106</v>
      </c>
      <c r="N6" s="172">
        <v>0</v>
      </c>
      <c r="O6" s="172"/>
      <c r="P6" s="173"/>
      <c r="Q6" s="174" t="s">
        <v>106</v>
      </c>
    </row>
    <row r="7" spans="1:17" ht="15" hidden="1" customHeight="1" outlineLevel="1" x14ac:dyDescent="0.3">
      <c r="A7" s="22" t="s">
        <v>105</v>
      </c>
      <c r="B7" s="24">
        <v>0</v>
      </c>
      <c r="D7" s="24">
        <f t="shared" si="0"/>
        <v>0</v>
      </c>
      <c r="E7" s="24">
        <f>4000+4000*19.59%</f>
        <v>4783.6000000000004</v>
      </c>
      <c r="F7" s="24">
        <v>1</v>
      </c>
      <c r="G7" s="24">
        <f>4000+4000*19.59%*F7</f>
        <v>4783.6000000000004</v>
      </c>
      <c r="H7" s="22" t="s">
        <v>104</v>
      </c>
      <c r="J7" s="24">
        <v>0</v>
      </c>
      <c r="L7" s="22">
        <v>1</v>
      </c>
      <c r="M7" s="29" t="s">
        <v>103</v>
      </c>
      <c r="N7" s="172">
        <v>0</v>
      </c>
      <c r="O7" s="172"/>
      <c r="P7" s="173">
        <v>1</v>
      </c>
      <c r="Q7" s="174" t="s">
        <v>103</v>
      </c>
    </row>
    <row r="8" spans="1:17" ht="15" customHeight="1" collapsed="1" x14ac:dyDescent="0.3">
      <c r="A8" s="141" t="s">
        <v>102</v>
      </c>
      <c r="B8" s="24">
        <v>3012</v>
      </c>
      <c r="D8" s="24">
        <f t="shared" si="0"/>
        <v>3012</v>
      </c>
      <c r="E8" s="24">
        <v>62</v>
      </c>
      <c r="F8" s="24">
        <v>12</v>
      </c>
      <c r="G8" s="24">
        <f>1500+E8*F8</f>
        <v>2244</v>
      </c>
      <c r="H8" s="22" t="s">
        <v>101</v>
      </c>
      <c r="J8" s="24">
        <f>1500+(L8*K8)</f>
        <v>2256</v>
      </c>
      <c r="K8" s="24">
        <v>126</v>
      </c>
      <c r="L8" s="131">
        <v>6</v>
      </c>
      <c r="M8" s="23" t="s">
        <v>100</v>
      </c>
      <c r="N8" s="177">
        <f>1500+(P8*O8)</f>
        <v>2130</v>
      </c>
      <c r="O8" s="177">
        <v>126</v>
      </c>
      <c r="P8" s="176">
        <v>5</v>
      </c>
      <c r="Q8" s="170" t="s">
        <v>218</v>
      </c>
    </row>
    <row r="9" spans="1:17" ht="15" customHeight="1" x14ac:dyDescent="0.3">
      <c r="A9" s="141" t="s">
        <v>99</v>
      </c>
      <c r="B9" s="24">
        <v>13424</v>
      </c>
      <c r="D9" s="24">
        <f t="shared" si="0"/>
        <v>13424</v>
      </c>
      <c r="E9" s="24">
        <v>460</v>
      </c>
      <c r="F9" s="24">
        <v>12</v>
      </c>
      <c r="G9" s="24">
        <f>8000+E9*F9</f>
        <v>13520</v>
      </c>
      <c r="H9" s="22" t="s">
        <v>98</v>
      </c>
      <c r="J9" s="24">
        <f>L9*K9+8000</f>
        <v>10712</v>
      </c>
      <c r="K9" s="24">
        <v>452</v>
      </c>
      <c r="L9" s="131">
        <v>6</v>
      </c>
      <c r="M9" s="23" t="s">
        <v>97</v>
      </c>
      <c r="N9" s="177">
        <f>P9*O9+8000</f>
        <v>10245</v>
      </c>
      <c r="O9" s="177">
        <v>449</v>
      </c>
      <c r="P9" s="176">
        <v>5</v>
      </c>
      <c r="Q9" s="170" t="s">
        <v>219</v>
      </c>
    </row>
    <row r="10" spans="1:17" ht="15" customHeight="1" x14ac:dyDescent="0.3">
      <c r="A10" s="22" t="s">
        <v>96</v>
      </c>
      <c r="B10" s="24">
        <v>3665.76</v>
      </c>
      <c r="D10" s="24">
        <f t="shared" si="0"/>
        <v>3665.76</v>
      </c>
      <c r="E10" s="24">
        <v>16</v>
      </c>
      <c r="F10" s="24">
        <v>174.56</v>
      </c>
      <c r="G10" s="24">
        <f>E10*F10</f>
        <v>2792.96</v>
      </c>
      <c r="H10" s="22" t="s">
        <v>95</v>
      </c>
      <c r="J10" s="24">
        <f>L10*K10</f>
        <v>3712.58</v>
      </c>
      <c r="K10" s="24">
        <v>21.46</v>
      </c>
      <c r="L10" s="134">
        <v>173</v>
      </c>
      <c r="M10" s="23" t="s">
        <v>94</v>
      </c>
      <c r="N10" s="177">
        <f>P10*O10</f>
        <v>3460</v>
      </c>
      <c r="O10" s="177">
        <v>20</v>
      </c>
      <c r="P10" s="221">
        <v>173</v>
      </c>
      <c r="Q10" s="178" t="s">
        <v>220</v>
      </c>
    </row>
    <row r="11" spans="1:17" ht="15" customHeight="1" x14ac:dyDescent="0.3">
      <c r="A11" s="141" t="s">
        <v>93</v>
      </c>
      <c r="B11" s="24">
        <v>5206.5199999999995</v>
      </c>
      <c r="D11" s="24">
        <f t="shared" si="0"/>
        <v>5206.5199999999995</v>
      </c>
      <c r="E11" s="24">
        <v>11.81</v>
      </c>
      <c r="F11" s="24">
        <v>233.32</v>
      </c>
      <c r="G11" s="24">
        <f>2000+E11*F11</f>
        <v>4755.5092000000004</v>
      </c>
      <c r="H11" s="22" t="s">
        <v>92</v>
      </c>
      <c r="J11" s="24">
        <f>L11*K11+2000</f>
        <v>5329.4</v>
      </c>
      <c r="K11" s="24">
        <v>12</v>
      </c>
      <c r="L11" s="134">
        <v>277.45</v>
      </c>
      <c r="M11" s="23" t="s">
        <v>91</v>
      </c>
      <c r="N11" s="177">
        <f>P11*O11+2000</f>
        <v>5300</v>
      </c>
      <c r="O11" s="177">
        <v>12</v>
      </c>
      <c r="P11" s="176">
        <v>275</v>
      </c>
      <c r="Q11" s="178" t="s">
        <v>221</v>
      </c>
    </row>
    <row r="12" spans="1:17" ht="15" customHeight="1" x14ac:dyDescent="0.3">
      <c r="A12" s="139" t="s">
        <v>90</v>
      </c>
      <c r="B12" s="24">
        <v>24964.94</v>
      </c>
      <c r="D12" s="24">
        <f t="shared" si="0"/>
        <v>24964.94</v>
      </c>
      <c r="E12" s="24">
        <v>101.62</v>
      </c>
      <c r="F12" s="24">
        <v>247.5</v>
      </c>
      <c r="G12" s="24">
        <f>B27*D27</f>
        <v>25152.839946808213</v>
      </c>
      <c r="H12" s="22" t="s">
        <v>89</v>
      </c>
      <c r="J12" s="140">
        <f>K12*L12</f>
        <v>18018</v>
      </c>
      <c r="K12" s="24">
        <v>91</v>
      </c>
      <c r="L12" s="131">
        <v>198</v>
      </c>
      <c r="M12" s="23" t="s">
        <v>88</v>
      </c>
      <c r="N12" s="222"/>
      <c r="O12" s="222"/>
      <c r="P12" s="223"/>
      <c r="Q12" s="224" t="s">
        <v>222</v>
      </c>
    </row>
    <row r="13" spans="1:17" ht="15" customHeight="1" x14ac:dyDescent="0.3">
      <c r="A13" s="22" t="s">
        <v>87</v>
      </c>
      <c r="B13" s="24">
        <v>61110</v>
      </c>
      <c r="D13" s="24">
        <f t="shared" si="0"/>
        <v>61110</v>
      </c>
      <c r="E13" s="24">
        <v>66</v>
      </c>
      <c r="F13" s="24">
        <v>243.58</v>
      </c>
      <c r="G13" s="24">
        <f>26000+(E13*F13)</f>
        <v>42076.28</v>
      </c>
      <c r="H13" s="22" t="s">
        <v>86</v>
      </c>
      <c r="J13" s="24">
        <f>36000+(L13*K13)</f>
        <v>52185.72</v>
      </c>
      <c r="K13" s="24">
        <v>93</v>
      </c>
      <c r="L13" s="131">
        <v>174.04</v>
      </c>
      <c r="M13" s="23" t="s">
        <v>85</v>
      </c>
      <c r="N13" s="177">
        <f>36000+(P13*O13)</f>
        <v>56006.25</v>
      </c>
      <c r="O13" s="177">
        <v>97</v>
      </c>
      <c r="P13" s="176">
        <v>206.25</v>
      </c>
      <c r="Q13" s="178" t="s">
        <v>223</v>
      </c>
    </row>
    <row r="14" spans="1:17" ht="15" customHeight="1" x14ac:dyDescent="0.3">
      <c r="A14" s="141" t="s">
        <v>84</v>
      </c>
      <c r="J14" s="24">
        <v>13000</v>
      </c>
      <c r="L14" s="134">
        <v>289</v>
      </c>
      <c r="M14" s="132" t="s">
        <v>83</v>
      </c>
      <c r="N14" s="177">
        <v>13600</v>
      </c>
      <c r="O14" s="172"/>
      <c r="P14" s="176">
        <v>275</v>
      </c>
      <c r="Q14" s="170" t="s">
        <v>224</v>
      </c>
    </row>
    <row r="15" spans="1:17" ht="15" customHeight="1" x14ac:dyDescent="0.3">
      <c r="N15" s="172"/>
      <c r="O15" s="172"/>
      <c r="P15" s="173"/>
      <c r="Q15" s="175"/>
    </row>
    <row r="16" spans="1:17" ht="15" customHeight="1" x14ac:dyDescent="0.3">
      <c r="N16" s="24"/>
      <c r="O16" s="24"/>
      <c r="Q16" s="175"/>
    </row>
    <row r="17" spans="2:17" ht="15" customHeight="1" thickBot="1" x14ac:dyDescent="0.35">
      <c r="B17" s="28">
        <f>SUM(B2:B16)</f>
        <v>240449.22</v>
      </c>
      <c r="C17" s="24">
        <f>SUM(C2:C16)</f>
        <v>0</v>
      </c>
      <c r="D17" s="28">
        <f>B17+C17</f>
        <v>240449.22</v>
      </c>
      <c r="J17" s="27">
        <f>SUM(J2:J16)-J5-J12</f>
        <v>195993.2</v>
      </c>
      <c r="K17" s="26"/>
      <c r="N17" s="27">
        <f>SUM(N2:N16)</f>
        <v>196723.25</v>
      </c>
      <c r="O17" s="26"/>
      <c r="Q17" s="175"/>
    </row>
    <row r="18" spans="2:17" ht="15" customHeight="1" thickTop="1" x14ac:dyDescent="0.3">
      <c r="M18" s="133" t="s">
        <v>189</v>
      </c>
    </row>
    <row r="19" spans="2:17" ht="15" customHeight="1" x14ac:dyDescent="0.3">
      <c r="M19" s="135" t="s">
        <v>190</v>
      </c>
    </row>
    <row r="26" spans="2:17" ht="15" customHeight="1" x14ac:dyDescent="0.3">
      <c r="C26" s="24">
        <v>247.5</v>
      </c>
    </row>
    <row r="27" spans="2:17" ht="15" customHeight="1" x14ac:dyDescent="0.3">
      <c r="B27" s="24">
        <v>31687500</v>
      </c>
      <c r="C27" s="24">
        <v>311800.03000000003</v>
      </c>
      <c r="D27" s="25">
        <f>C26/C27</f>
        <v>7.9377798648704425E-4</v>
      </c>
      <c r="E27" s="24">
        <f>B27*D27</f>
        <v>25152.839946808213</v>
      </c>
    </row>
  </sheetData>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FY25-26 Budget</vt:lpstr>
      <vt:lpstr>Step 3 - FY23 M.O. Est Bonus</vt:lpstr>
      <vt:lpstr>Step 3 - FY23 M.O. Estimate  </vt:lpstr>
      <vt:lpstr>Special Distribution</vt:lpstr>
      <vt:lpstr>'Step 3 - FY23 M.O. Est Bonus'!Print_Area</vt:lpstr>
      <vt:lpstr>'Step 3 - FY23 M.O. Estimate  '!Print_Area</vt:lpstr>
      <vt:lpstr>'FY25-26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Palisa Sykes</dc:creator>
  <cp:lastModifiedBy>Connie Li</cp:lastModifiedBy>
  <cp:lastPrinted>2025-04-17T18:10:56Z</cp:lastPrinted>
  <dcterms:created xsi:type="dcterms:W3CDTF">2024-02-27T17:27:25Z</dcterms:created>
  <dcterms:modified xsi:type="dcterms:W3CDTF">2025-04-22T15:51:40Z</dcterms:modified>
</cp:coreProperties>
</file>